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40" windowHeight="11610" tabRatio="633" activeTab="3"/>
  </bookViews>
  <sheets>
    <sheet name="052045" sheetId="4" r:id="rId1"/>
    <sheet name="052011" sheetId="2" r:id="rId2"/>
    <sheet name="024011" sheetId="8" r:id="rId3"/>
    <sheet name="024045 " sheetId="3" r:id="rId4"/>
  </sheets>
  <calcPr calcId="152511" refMode="R1C1"/>
</workbook>
</file>

<file path=xl/calcChain.xml><?xml version="1.0" encoding="utf-8"?>
<calcChain xmlns="http://schemas.openxmlformats.org/spreadsheetml/2006/main">
  <c r="I21" i="3" l="1"/>
  <c r="I23" i="3"/>
  <c r="I24" i="3"/>
  <c r="I26" i="3"/>
  <c r="I37" i="3"/>
  <c r="I33" i="3"/>
  <c r="I31" i="3"/>
  <c r="I38" i="3" l="1"/>
  <c r="G37" i="3"/>
  <c r="G34" i="3"/>
  <c r="G33" i="3"/>
  <c r="G32" i="3"/>
  <c r="G31" i="3"/>
  <c r="G30" i="3"/>
  <c r="G27" i="3"/>
  <c r="G26" i="3"/>
  <c r="G24" i="3"/>
  <c r="G23" i="3"/>
  <c r="G21" i="3"/>
  <c r="G26" i="8"/>
  <c r="G25" i="8"/>
  <c r="G24" i="8"/>
  <c r="G23" i="8"/>
  <c r="G21" i="8"/>
  <c r="H22" i="2"/>
  <c r="H23" i="2"/>
  <c r="H24" i="2"/>
  <c r="H25" i="2"/>
  <c r="H21" i="2"/>
  <c r="H21" i="4"/>
  <c r="I21" i="4"/>
  <c r="G25" i="2"/>
  <c r="G24" i="2"/>
  <c r="G23" i="2"/>
  <c r="G21" i="2"/>
  <c r="G36" i="4"/>
  <c r="G32" i="4"/>
  <c r="G30" i="4"/>
  <c r="G29" i="4"/>
  <c r="G26" i="4"/>
  <c r="G25" i="4"/>
  <c r="G24" i="4"/>
  <c r="G23" i="4"/>
  <c r="G21" i="4"/>
  <c r="G27" i="8" l="1"/>
  <c r="H26" i="8"/>
  <c r="I26" i="8" s="1"/>
  <c r="F26" i="8" l="1"/>
  <c r="F27" i="8" s="1"/>
  <c r="E27" i="8"/>
  <c r="H25" i="8" l="1"/>
  <c r="I25" i="8" s="1"/>
  <c r="F25" i="8"/>
  <c r="H24" i="8"/>
  <c r="I24" i="8" s="1"/>
  <c r="F24" i="8"/>
  <c r="H23" i="8"/>
  <c r="I23" i="8" s="1"/>
  <c r="F23" i="8"/>
  <c r="H22" i="8"/>
  <c r="I22" i="8" s="1"/>
  <c r="F22" i="8"/>
  <c r="F21" i="8"/>
  <c r="H21" i="8" l="1"/>
  <c r="H27" i="8" s="1"/>
  <c r="E38" i="3"/>
  <c r="I21" i="8" l="1"/>
  <c r="I27" i="8" s="1"/>
  <c r="H34" i="3"/>
  <c r="I34" i="3" s="1"/>
  <c r="H37" i="3"/>
  <c r="H33" i="3"/>
  <c r="H32" i="3"/>
  <c r="I32" i="3" s="1"/>
  <c r="H31" i="3"/>
  <c r="H30" i="3"/>
  <c r="H27" i="3"/>
  <c r="H26" i="3"/>
  <c r="H24" i="3"/>
  <c r="H23" i="3"/>
  <c r="H22" i="3"/>
  <c r="H21" i="3"/>
  <c r="H25" i="3"/>
  <c r="H29" i="3"/>
  <c r="H28" i="3"/>
  <c r="H35" i="3"/>
  <c r="H36" i="3"/>
  <c r="I36" i="3" s="1"/>
  <c r="F36" i="3"/>
  <c r="F34" i="3"/>
  <c r="F25" i="3"/>
  <c r="F24" i="3"/>
  <c r="F22" i="3"/>
  <c r="F23" i="3"/>
  <c r="F26" i="3"/>
  <c r="F27" i="3"/>
  <c r="F28" i="3"/>
  <c r="F29" i="3"/>
  <c r="F30" i="3"/>
  <c r="F31" i="3"/>
  <c r="F32" i="3"/>
  <c r="F33" i="3"/>
  <c r="F35" i="3"/>
  <c r="F37" i="3"/>
  <c r="F21" i="3"/>
  <c r="F22" i="2"/>
  <c r="F23" i="2"/>
  <c r="F24" i="2"/>
  <c r="F25" i="2"/>
  <c r="F21" i="2"/>
  <c r="H31" i="4"/>
  <c r="H22" i="4"/>
  <c r="H27" i="4"/>
  <c r="H28" i="4"/>
  <c r="H33" i="4"/>
  <c r="H34" i="4"/>
  <c r="H35" i="4"/>
  <c r="I35" i="4" s="1"/>
  <c r="F35" i="4"/>
  <c r="F22" i="4" l="1"/>
  <c r="F23" i="4"/>
  <c r="H23" i="4" s="1"/>
  <c r="F24" i="4"/>
  <c r="H24" i="4" s="1"/>
  <c r="I24" i="4" s="1"/>
  <c r="F25" i="4"/>
  <c r="H25" i="4" s="1"/>
  <c r="F26" i="4"/>
  <c r="H26" i="4" s="1"/>
  <c r="F27" i="4"/>
  <c r="F28" i="4"/>
  <c r="F29" i="4"/>
  <c r="H29" i="4" s="1"/>
  <c r="F30" i="4"/>
  <c r="H30" i="4" s="1"/>
  <c r="F31" i="4"/>
  <c r="F32" i="4"/>
  <c r="H32" i="4" s="1"/>
  <c r="F33" i="4"/>
  <c r="F34" i="4"/>
  <c r="F36" i="4"/>
  <c r="H36" i="4" s="1"/>
  <c r="F21" i="4"/>
  <c r="I22" i="4" l="1"/>
  <c r="I31" i="4"/>
  <c r="I33" i="4"/>
  <c r="I34" i="4"/>
  <c r="I36" i="4"/>
  <c r="I32" i="4"/>
  <c r="I30" i="4"/>
  <c r="I29" i="4"/>
  <c r="I28" i="4"/>
  <c r="I27" i="4"/>
  <c r="I26" i="4"/>
  <c r="I25" i="4"/>
  <c r="I23" i="4"/>
  <c r="I22" i="3"/>
  <c r="I27" i="3"/>
  <c r="I29" i="3"/>
  <c r="I30" i="3"/>
  <c r="I35" i="3"/>
  <c r="G38" i="3"/>
  <c r="F37" i="4"/>
  <c r="E37" i="4"/>
  <c r="H38" i="3"/>
  <c r="F38" i="3"/>
  <c r="I21" i="2"/>
  <c r="I22" i="2"/>
  <c r="I23" i="2"/>
  <c r="I24" i="2"/>
  <c r="I25" i="2"/>
  <c r="H26" i="2"/>
  <c r="G26" i="2"/>
  <c r="F26" i="2"/>
  <c r="E26" i="2"/>
  <c r="I26" i="2" l="1"/>
  <c r="H37" i="4"/>
  <c r="G37" i="4"/>
  <c r="I37" i="4"/>
</calcChain>
</file>

<file path=xl/sharedStrings.xml><?xml version="1.0" encoding="utf-8"?>
<sst xmlns="http://schemas.openxmlformats.org/spreadsheetml/2006/main" count="237" uniqueCount="71">
  <si>
    <t>Отчет об исполнении плана финансирования</t>
  </si>
  <si>
    <t>Функциональная группа</t>
  </si>
  <si>
    <t>КОД</t>
  </si>
  <si>
    <t>Администратор бюджетных программ</t>
  </si>
  <si>
    <t>по ОКПО</t>
  </si>
  <si>
    <t>Бюджетная программа</t>
  </si>
  <si>
    <t>Подпрограмма</t>
  </si>
  <si>
    <t>Государственное учреждение</t>
  </si>
  <si>
    <t>Периодичность:</t>
  </si>
  <si>
    <t>Единицы измерения: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</si>
  <si>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</si>
  <si>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</si>
  <si>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</si>
  <si>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</si>
  <si>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</si>
  <si>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Оплаченные обязательства</t>
  </si>
  <si>
    <t>Фактические расходы</t>
  </si>
  <si>
    <t>обязательствам</t>
  </si>
  <si>
    <t>платежам</t>
  </si>
  <si>
    <t>1</t>
  </si>
  <si>
    <t>2</t>
  </si>
  <si>
    <t>3</t>
  </si>
  <si>
    <t>4</t>
  </si>
  <si>
    <t>5</t>
  </si>
  <si>
    <t>6</t>
  </si>
  <si>
    <t>7</t>
  </si>
  <si>
    <t>Оплата труда</t>
  </si>
  <si>
    <t>111</t>
  </si>
  <si>
    <t>Компенсационные выплаты</t>
  </si>
  <si>
    <t>113</t>
  </si>
  <si>
    <t>Социальный налог</t>
  </si>
  <si>
    <t>121</t>
  </si>
  <si>
    <t>Социальные отчисления в Государственный фонд социального страхования</t>
  </si>
  <si>
    <t>122</t>
  </si>
  <si>
    <t>Взносы на обязательное страхование</t>
  </si>
  <si>
    <t>Отчисления на обязательное социальное медицинское страхование</t>
  </si>
  <si>
    <t>124</t>
  </si>
  <si>
    <t>Приобретение продуктов питания</t>
  </si>
  <si>
    <t>141</t>
  </si>
  <si>
    <t>Приобретение топлива, горючесмазочных материалов</t>
  </si>
  <si>
    <t>144</t>
  </si>
  <si>
    <t>Оплата коммунальных услуг</t>
  </si>
  <si>
    <t>151</t>
  </si>
  <si>
    <t>Оплата услуг связи</t>
  </si>
  <si>
    <t>152</t>
  </si>
  <si>
    <t>Оплата прочих услуг и работ</t>
  </si>
  <si>
    <t>159</t>
  </si>
  <si>
    <t>Командировки и служебные разъезды внутри страны</t>
  </si>
  <si>
    <t>161</t>
  </si>
  <si>
    <t>Прочие текущие затраты</t>
  </si>
  <si>
    <t>169</t>
  </si>
  <si>
    <t>Стипендии</t>
  </si>
  <si>
    <t>Всего</t>
  </si>
  <si>
    <t>Руководитель    _____________</t>
  </si>
  <si>
    <t>Главный бухгалтер    _____________</t>
  </si>
  <si>
    <t>Управления образования Акмолинской области</t>
  </si>
  <si>
    <t>Приобретение прочих запасов</t>
  </si>
  <si>
    <t>Приобретение лекарстенных средств и прочих изделий</t>
  </si>
  <si>
    <t>ежемесячная</t>
  </si>
  <si>
    <t>ГККП Индустриально-технический колледж , г.Степногорск при управлении образования Акмолинской области</t>
  </si>
  <si>
    <t>Крайнева Е.В.</t>
  </si>
  <si>
    <t>Канкенова А.М.</t>
  </si>
  <si>
    <t>Трансферты физическим лицам</t>
  </si>
  <si>
    <t>052 011</t>
  </si>
  <si>
    <t xml:space="preserve">Командировки и служебные разъезды внутри страны </t>
  </si>
  <si>
    <t>052 045</t>
  </si>
  <si>
    <t>024 011</t>
  </si>
  <si>
    <t>024 045</t>
  </si>
  <si>
    <t>на 1 апреля  2021 г.</t>
  </si>
  <si>
    <t>Дата "01" апреля 2021 г.</t>
  </si>
  <si>
    <t>на 1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</si>
</sst>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/>
    <xf numFmtId="3" fontId="0" fillId="2" borderId="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workbookViewId="0">
      <selection activeCell="H22" sqref="H22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4" t="s">
        <v>55</v>
      </c>
      <c r="F7" s="34"/>
      <c r="G7" s="34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65</v>
      </c>
      <c r="H9" s="1" t="s">
        <v>4</v>
      </c>
      <c r="I9" s="4"/>
    </row>
    <row r="10" spans="1:9" ht="22.5" customHeight="1" x14ac:dyDescent="0.2">
      <c r="A10" s="1" t="s">
        <v>7</v>
      </c>
      <c r="E10" s="35" t="s">
        <v>59</v>
      </c>
      <c r="F10" s="35"/>
      <c r="G10" s="35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68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1" ht="11.1" customHeight="1" x14ac:dyDescent="0.2">
      <c r="A17" s="36" t="s">
        <v>11</v>
      </c>
      <c r="B17" s="36"/>
      <c r="C17" s="37"/>
      <c r="D17" s="31" t="s">
        <v>12</v>
      </c>
      <c r="E17" s="31" t="s">
        <v>13</v>
      </c>
      <c r="F17" s="31" t="s">
        <v>14</v>
      </c>
      <c r="G17" s="31"/>
      <c r="H17" s="31" t="s">
        <v>15</v>
      </c>
      <c r="I17" s="31" t="s">
        <v>16</v>
      </c>
    </row>
    <row r="18" spans="1:11" ht="11.1" customHeight="1" x14ac:dyDescent="0.2">
      <c r="A18" s="38"/>
      <c r="B18" s="39"/>
      <c r="C18" s="40"/>
      <c r="D18" s="31"/>
      <c r="E18" s="31"/>
      <c r="F18" s="31"/>
      <c r="G18" s="31"/>
      <c r="H18" s="31"/>
      <c r="I18" s="31"/>
    </row>
    <row r="19" spans="1:11" ht="11.1" customHeight="1" x14ac:dyDescent="0.2">
      <c r="A19" s="41"/>
      <c r="B19" s="42"/>
      <c r="C19" s="42"/>
      <c r="D19" s="31"/>
      <c r="E19" s="31"/>
      <c r="F19" s="9" t="s">
        <v>17</v>
      </c>
      <c r="G19" s="10" t="s">
        <v>18</v>
      </c>
      <c r="H19" s="31"/>
      <c r="I19" s="31"/>
    </row>
    <row r="20" spans="1:11" s="5" customFormat="1" ht="11.1" customHeight="1" x14ac:dyDescent="0.2">
      <c r="A20" s="32" t="s">
        <v>19</v>
      </c>
      <c r="B20" s="32"/>
      <c r="C20" s="33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1" ht="11.1" customHeight="1" x14ac:dyDescent="0.2">
      <c r="A21" s="27" t="s">
        <v>26</v>
      </c>
      <c r="B21" s="27"/>
      <c r="C21" s="28"/>
      <c r="D21" s="11" t="s">
        <v>27</v>
      </c>
      <c r="E21" s="16">
        <v>26057000</v>
      </c>
      <c r="F21" s="16">
        <f>E21</f>
        <v>26057000</v>
      </c>
      <c r="G21" s="16">
        <f>2170000+2170000+2170000</f>
        <v>6510000</v>
      </c>
      <c r="H21" s="16">
        <f>G21</f>
        <v>6510000</v>
      </c>
      <c r="I21" s="16">
        <f>H21</f>
        <v>6510000</v>
      </c>
      <c r="K21" s="15"/>
    </row>
    <row r="22" spans="1:11" ht="11.1" customHeight="1" x14ac:dyDescent="0.2">
      <c r="A22" s="27" t="s">
        <v>28</v>
      </c>
      <c r="B22" s="27"/>
      <c r="C22" s="28"/>
      <c r="D22" s="11" t="s">
        <v>29</v>
      </c>
      <c r="E22" s="16">
        <v>1741000</v>
      </c>
      <c r="F22" s="16">
        <f t="shared" ref="F22:F36" si="0">E22</f>
        <v>1741000</v>
      </c>
      <c r="G22" s="16">
        <v>0</v>
      </c>
      <c r="H22" s="16">
        <f t="shared" ref="H22:H36" si="1">G22</f>
        <v>0</v>
      </c>
      <c r="I22" s="16">
        <f t="shared" ref="I22:I36" si="2">H22</f>
        <v>0</v>
      </c>
      <c r="K22" s="15"/>
    </row>
    <row r="23" spans="1:11" ht="11.1" customHeight="1" x14ac:dyDescent="0.2">
      <c r="A23" s="27" t="s">
        <v>30</v>
      </c>
      <c r="B23" s="27"/>
      <c r="C23" s="28"/>
      <c r="D23" s="11" t="s">
        <v>31</v>
      </c>
      <c r="E23" s="16">
        <v>1407000</v>
      </c>
      <c r="F23" s="16">
        <f t="shared" si="0"/>
        <v>1407000</v>
      </c>
      <c r="G23" s="16">
        <f>117000+117000+117000</f>
        <v>351000</v>
      </c>
      <c r="H23" s="16">
        <f t="shared" si="1"/>
        <v>351000</v>
      </c>
      <c r="I23" s="16">
        <f t="shared" si="2"/>
        <v>351000</v>
      </c>
      <c r="K23" s="15"/>
    </row>
    <row r="24" spans="1:11" ht="33" customHeight="1" x14ac:dyDescent="0.2">
      <c r="A24" s="27" t="s">
        <v>32</v>
      </c>
      <c r="B24" s="27"/>
      <c r="C24" s="28"/>
      <c r="D24" s="11" t="s">
        <v>33</v>
      </c>
      <c r="E24" s="16">
        <v>821000</v>
      </c>
      <c r="F24" s="16">
        <f t="shared" si="0"/>
        <v>821000</v>
      </c>
      <c r="G24" s="16">
        <f>68000+68000+68000</f>
        <v>204000</v>
      </c>
      <c r="H24" s="16">
        <f t="shared" si="1"/>
        <v>204000</v>
      </c>
      <c r="I24" s="16">
        <f>H24</f>
        <v>204000</v>
      </c>
      <c r="K24" s="15"/>
    </row>
    <row r="25" spans="1:11" ht="21.95" customHeight="1" x14ac:dyDescent="0.2">
      <c r="A25" s="27" t="s">
        <v>35</v>
      </c>
      <c r="B25" s="27"/>
      <c r="C25" s="28"/>
      <c r="D25" s="11" t="s">
        <v>36</v>
      </c>
      <c r="E25" s="16">
        <v>521000</v>
      </c>
      <c r="F25" s="16">
        <f t="shared" si="0"/>
        <v>521000</v>
      </c>
      <c r="G25" s="16">
        <f>43000+43000+43000</f>
        <v>129000</v>
      </c>
      <c r="H25" s="16">
        <f t="shared" si="1"/>
        <v>129000</v>
      </c>
      <c r="I25" s="16">
        <f t="shared" si="2"/>
        <v>129000</v>
      </c>
      <c r="K25" s="15"/>
    </row>
    <row r="26" spans="1:11" ht="11.1" customHeight="1" x14ac:dyDescent="0.2">
      <c r="A26" s="27" t="s">
        <v>37</v>
      </c>
      <c r="B26" s="27"/>
      <c r="C26" s="28"/>
      <c r="D26" s="11" t="s">
        <v>38</v>
      </c>
      <c r="E26" s="16">
        <v>16783000</v>
      </c>
      <c r="F26" s="16">
        <f t="shared" si="0"/>
        <v>16783000</v>
      </c>
      <c r="G26" s="16">
        <f>1678000+1678000+1678000</f>
        <v>5034000</v>
      </c>
      <c r="H26" s="16">
        <f t="shared" si="1"/>
        <v>5034000</v>
      </c>
      <c r="I26" s="16">
        <f t="shared" si="2"/>
        <v>5034000</v>
      </c>
      <c r="K26" s="15"/>
    </row>
    <row r="27" spans="1:11" ht="11.1" customHeight="1" x14ac:dyDescent="0.2">
      <c r="A27" s="27" t="s">
        <v>57</v>
      </c>
      <c r="B27" s="27"/>
      <c r="C27" s="28"/>
      <c r="D27" s="11">
        <v>142</v>
      </c>
      <c r="E27" s="16">
        <v>0</v>
      </c>
      <c r="F27" s="16">
        <f t="shared" si="0"/>
        <v>0</v>
      </c>
      <c r="G27" s="16">
        <v>0</v>
      </c>
      <c r="H27" s="16">
        <f t="shared" si="1"/>
        <v>0</v>
      </c>
      <c r="I27" s="16">
        <f t="shared" si="2"/>
        <v>0</v>
      </c>
      <c r="K27" s="15"/>
    </row>
    <row r="28" spans="1:11" ht="21.95" customHeight="1" x14ac:dyDescent="0.2">
      <c r="A28" s="27" t="s">
        <v>39</v>
      </c>
      <c r="B28" s="27"/>
      <c r="C28" s="28"/>
      <c r="D28" s="11" t="s">
        <v>40</v>
      </c>
      <c r="E28" s="16">
        <v>567000</v>
      </c>
      <c r="F28" s="16">
        <f t="shared" si="0"/>
        <v>567000</v>
      </c>
      <c r="G28" s="16">
        <v>0</v>
      </c>
      <c r="H28" s="16">
        <f t="shared" si="1"/>
        <v>0</v>
      </c>
      <c r="I28" s="16">
        <f t="shared" si="2"/>
        <v>0</v>
      </c>
      <c r="K28" s="15"/>
    </row>
    <row r="29" spans="1:11" ht="21.95" customHeight="1" x14ac:dyDescent="0.2">
      <c r="A29" s="28" t="s">
        <v>56</v>
      </c>
      <c r="B29" s="29"/>
      <c r="C29" s="30"/>
      <c r="D29" s="11">
        <v>149</v>
      </c>
      <c r="E29" s="16">
        <v>16351000</v>
      </c>
      <c r="F29" s="16">
        <f t="shared" si="0"/>
        <v>16351000</v>
      </c>
      <c r="G29" s="16">
        <f>2000000+3000000</f>
        <v>5000000</v>
      </c>
      <c r="H29" s="16">
        <f t="shared" si="1"/>
        <v>5000000</v>
      </c>
      <c r="I29" s="16">
        <f t="shared" si="2"/>
        <v>5000000</v>
      </c>
      <c r="K29" s="15"/>
    </row>
    <row r="30" spans="1:11" ht="11.1" customHeight="1" x14ac:dyDescent="0.2">
      <c r="A30" s="27" t="s">
        <v>41</v>
      </c>
      <c r="B30" s="27"/>
      <c r="C30" s="28"/>
      <c r="D30" s="11" t="s">
        <v>42</v>
      </c>
      <c r="E30" s="16">
        <v>11285000</v>
      </c>
      <c r="F30" s="16">
        <f t="shared" si="0"/>
        <v>11285000</v>
      </c>
      <c r="G30" s="16">
        <f>1000000+1000000</f>
        <v>2000000</v>
      </c>
      <c r="H30" s="16">
        <f t="shared" si="1"/>
        <v>2000000</v>
      </c>
      <c r="I30" s="16">
        <f t="shared" si="2"/>
        <v>2000000</v>
      </c>
      <c r="K30" s="15"/>
    </row>
    <row r="31" spans="1:11" ht="11.1" customHeight="1" x14ac:dyDescent="0.2">
      <c r="A31" s="27" t="s">
        <v>43</v>
      </c>
      <c r="B31" s="27"/>
      <c r="C31" s="28"/>
      <c r="D31" s="11" t="s">
        <v>44</v>
      </c>
      <c r="E31" s="16">
        <v>1470000</v>
      </c>
      <c r="F31" s="16">
        <f t="shared" si="0"/>
        <v>1470000</v>
      </c>
      <c r="G31" s="16">
        <v>0</v>
      </c>
      <c r="H31" s="16">
        <f t="shared" si="1"/>
        <v>0</v>
      </c>
      <c r="I31" s="16">
        <f t="shared" si="2"/>
        <v>0</v>
      </c>
      <c r="K31" s="15"/>
    </row>
    <row r="32" spans="1:11" ht="11.1" customHeight="1" x14ac:dyDescent="0.2">
      <c r="A32" s="27" t="s">
        <v>45</v>
      </c>
      <c r="B32" s="27"/>
      <c r="C32" s="28"/>
      <c r="D32" s="11" t="s">
        <v>46</v>
      </c>
      <c r="E32" s="16">
        <v>10316000</v>
      </c>
      <c r="F32" s="16">
        <f t="shared" si="0"/>
        <v>10316000</v>
      </c>
      <c r="G32" s="16">
        <f>1000000+2000000</f>
        <v>3000000</v>
      </c>
      <c r="H32" s="16">
        <f t="shared" si="1"/>
        <v>3000000</v>
      </c>
      <c r="I32" s="16">
        <f t="shared" si="2"/>
        <v>3000000</v>
      </c>
      <c r="K32" s="15"/>
    </row>
    <row r="33" spans="1:11" ht="21.95" customHeight="1" x14ac:dyDescent="0.2">
      <c r="A33" s="27" t="s">
        <v>47</v>
      </c>
      <c r="B33" s="27"/>
      <c r="C33" s="28"/>
      <c r="D33" s="11" t="s">
        <v>48</v>
      </c>
      <c r="E33" s="16">
        <v>0</v>
      </c>
      <c r="F33" s="16">
        <f t="shared" si="0"/>
        <v>0</v>
      </c>
      <c r="G33" s="16">
        <v>0</v>
      </c>
      <c r="H33" s="16">
        <f t="shared" si="1"/>
        <v>0</v>
      </c>
      <c r="I33" s="16">
        <f t="shared" si="2"/>
        <v>0</v>
      </c>
      <c r="K33" s="15"/>
    </row>
    <row r="34" spans="1:11" ht="11.1" customHeight="1" x14ac:dyDescent="0.2">
      <c r="A34" s="27" t="s">
        <v>49</v>
      </c>
      <c r="B34" s="27"/>
      <c r="C34" s="28"/>
      <c r="D34" s="11" t="s">
        <v>50</v>
      </c>
      <c r="E34" s="16">
        <v>613000</v>
      </c>
      <c r="F34" s="16">
        <f t="shared" si="0"/>
        <v>613000</v>
      </c>
      <c r="G34" s="16">
        <v>400000</v>
      </c>
      <c r="H34" s="16">
        <f t="shared" si="1"/>
        <v>400000</v>
      </c>
      <c r="I34" s="16">
        <f t="shared" si="2"/>
        <v>400000</v>
      </c>
      <c r="K34" s="15"/>
    </row>
    <row r="35" spans="1:11" ht="11.1" customHeight="1" x14ac:dyDescent="0.2">
      <c r="A35" s="27" t="s">
        <v>62</v>
      </c>
      <c r="B35" s="27"/>
      <c r="C35" s="28"/>
      <c r="D35" s="11">
        <v>322</v>
      </c>
      <c r="E35" s="16">
        <v>531000</v>
      </c>
      <c r="F35" s="16">
        <f t="shared" si="0"/>
        <v>531000</v>
      </c>
      <c r="G35" s="16">
        <v>0</v>
      </c>
      <c r="H35" s="16">
        <f t="shared" si="1"/>
        <v>0</v>
      </c>
      <c r="I35" s="16">
        <f t="shared" si="2"/>
        <v>0</v>
      </c>
      <c r="K35" s="15"/>
    </row>
    <row r="36" spans="1:11" ht="11.1" customHeight="1" x14ac:dyDescent="0.2">
      <c r="A36" s="27" t="s">
        <v>51</v>
      </c>
      <c r="B36" s="27"/>
      <c r="C36" s="28"/>
      <c r="D36" s="11">
        <v>324</v>
      </c>
      <c r="E36" s="16">
        <v>35687000</v>
      </c>
      <c r="F36" s="16">
        <f t="shared" si="0"/>
        <v>35687000</v>
      </c>
      <c r="G36" s="16">
        <f>2974000+2974000+2974000</f>
        <v>8922000</v>
      </c>
      <c r="H36" s="16">
        <f t="shared" si="1"/>
        <v>8922000</v>
      </c>
      <c r="I36" s="16">
        <f t="shared" si="2"/>
        <v>8922000</v>
      </c>
      <c r="K36" s="15"/>
    </row>
    <row r="37" spans="1:11" ht="12" customHeight="1" x14ac:dyDescent="0.2">
      <c r="A37" s="25" t="s">
        <v>52</v>
      </c>
      <c r="B37" s="25"/>
      <c r="C37" s="25"/>
      <c r="D37" s="26"/>
      <c r="E37" s="18">
        <f>SUM(E21:E36)</f>
        <v>124150000</v>
      </c>
      <c r="F37" s="18">
        <f>SUM(F21:F36)</f>
        <v>124150000</v>
      </c>
      <c r="G37" s="18">
        <f>SUM(G21:G36)</f>
        <v>31550000</v>
      </c>
      <c r="H37" s="18">
        <f>SUM(H21:H36)</f>
        <v>31550000</v>
      </c>
      <c r="I37" s="18">
        <f>SUM(I21:I36)</f>
        <v>31550000</v>
      </c>
    </row>
    <row r="38" spans="1:11" ht="11.1" customHeight="1" x14ac:dyDescent="0.2">
      <c r="E38" s="19"/>
      <c r="F38" s="19"/>
      <c r="G38" s="19"/>
      <c r="H38" s="19"/>
      <c r="I38" s="19"/>
    </row>
    <row r="39" spans="1:11" s="6" customFormat="1" ht="11.1" customHeight="1" x14ac:dyDescent="0.2">
      <c r="A39" s="6" t="s">
        <v>53</v>
      </c>
      <c r="D39" s="13" t="s">
        <v>60</v>
      </c>
    </row>
    <row r="40" spans="1:11" s="6" customFormat="1" ht="11.1" customHeight="1" x14ac:dyDescent="0.2"/>
    <row r="41" spans="1:11" s="6" customFormat="1" ht="11.1" customHeight="1" x14ac:dyDescent="0.2"/>
    <row r="42" spans="1:11" s="6" customFormat="1" ht="11.1" customHeight="1" x14ac:dyDescent="0.2">
      <c r="A42" s="6" t="s">
        <v>54</v>
      </c>
      <c r="D42" s="13" t="s">
        <v>61</v>
      </c>
    </row>
    <row r="43" spans="1:11" s="6" customFormat="1" ht="11.1" customHeight="1" x14ac:dyDescent="0.2"/>
    <row r="44" spans="1:11" s="6" customFormat="1" ht="11.1" customHeight="1" x14ac:dyDescent="0.2">
      <c r="F44" s="24"/>
    </row>
    <row r="45" spans="1:11" s="6" customFormat="1" ht="11.1" customHeight="1" x14ac:dyDescent="0.2">
      <c r="A45" s="13" t="s">
        <v>69</v>
      </c>
    </row>
  </sheetData>
  <mergeCells count="26">
    <mergeCell ref="A26:C26"/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A22:C22"/>
    <mergeCell ref="A23:C23"/>
    <mergeCell ref="A24:C24"/>
    <mergeCell ref="H17:H19"/>
    <mergeCell ref="A25:C25"/>
    <mergeCell ref="A37:D37"/>
    <mergeCell ref="A33:C33"/>
    <mergeCell ref="A34:C34"/>
    <mergeCell ref="A36:C36"/>
    <mergeCell ref="A27:C27"/>
    <mergeCell ref="A28:C28"/>
    <mergeCell ref="A29:C29"/>
    <mergeCell ref="A30:C30"/>
    <mergeCell ref="A31:C31"/>
    <mergeCell ref="A32:C32"/>
    <mergeCell ref="A35:C35"/>
  </mergeCells>
  <phoneticPr fontId="0" type="noConversion"/>
  <pageMargins left="0.4" right="0.75" top="0.28000000000000003" bottom="0.45" header="0.14000000000000001" footer="0.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opLeftCell="A4" workbookViewId="0">
      <selection activeCell="I34" sqref="I34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4" t="s">
        <v>55</v>
      </c>
      <c r="F7" s="34"/>
      <c r="G7" s="34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63</v>
      </c>
      <c r="H9" s="1" t="s">
        <v>4</v>
      </c>
      <c r="I9" s="4"/>
    </row>
    <row r="10" spans="1:9" ht="22.5" customHeight="1" x14ac:dyDescent="0.2">
      <c r="A10" s="1" t="s">
        <v>7</v>
      </c>
      <c r="E10" s="35" t="s">
        <v>59</v>
      </c>
      <c r="F10" s="35"/>
      <c r="G10" s="35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70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6" t="s">
        <v>11</v>
      </c>
      <c r="B17" s="36"/>
      <c r="C17" s="37"/>
      <c r="D17" s="31" t="s">
        <v>12</v>
      </c>
      <c r="E17" s="31" t="s">
        <v>13</v>
      </c>
      <c r="F17" s="31" t="s">
        <v>14</v>
      </c>
      <c r="G17" s="31"/>
      <c r="H17" s="31" t="s">
        <v>15</v>
      </c>
      <c r="I17" s="31" t="s">
        <v>16</v>
      </c>
    </row>
    <row r="18" spans="1:10" ht="11.1" customHeight="1" x14ac:dyDescent="0.2">
      <c r="A18" s="38"/>
      <c r="B18" s="39"/>
      <c r="C18" s="40"/>
      <c r="D18" s="31"/>
      <c r="E18" s="31"/>
      <c r="F18" s="31"/>
      <c r="G18" s="31"/>
      <c r="H18" s="31"/>
      <c r="I18" s="31"/>
    </row>
    <row r="19" spans="1:10" ht="11.1" customHeight="1" x14ac:dyDescent="0.2">
      <c r="A19" s="41"/>
      <c r="B19" s="42"/>
      <c r="C19" s="42"/>
      <c r="D19" s="31"/>
      <c r="E19" s="31"/>
      <c r="F19" s="9" t="s">
        <v>17</v>
      </c>
      <c r="G19" s="10" t="s">
        <v>18</v>
      </c>
      <c r="H19" s="31"/>
      <c r="I19" s="31"/>
    </row>
    <row r="20" spans="1:10" s="5" customFormat="1" ht="11.1" customHeight="1" x14ac:dyDescent="0.2">
      <c r="A20" s="32" t="s">
        <v>19</v>
      </c>
      <c r="B20" s="32"/>
      <c r="C20" s="33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7" t="s">
        <v>26</v>
      </c>
      <c r="B21" s="27"/>
      <c r="C21" s="28"/>
      <c r="D21" s="11" t="s">
        <v>27</v>
      </c>
      <c r="E21" s="16">
        <v>14086000</v>
      </c>
      <c r="F21" s="16">
        <f>E21</f>
        <v>14086000</v>
      </c>
      <c r="G21" s="16">
        <f>1172000+3516000</f>
        <v>4688000</v>
      </c>
      <c r="H21" s="16">
        <f>G21</f>
        <v>4688000</v>
      </c>
      <c r="I21" s="16">
        <f>H21</f>
        <v>4688000</v>
      </c>
      <c r="J21" s="15"/>
    </row>
    <row r="22" spans="1:10" ht="11.1" customHeight="1" x14ac:dyDescent="0.2">
      <c r="A22" s="27" t="s">
        <v>28</v>
      </c>
      <c r="B22" s="27"/>
      <c r="C22" s="28"/>
      <c r="D22" s="11" t="s">
        <v>29</v>
      </c>
      <c r="E22" s="16">
        <v>870000</v>
      </c>
      <c r="F22" s="16">
        <f t="shared" ref="F22:F25" si="0">E22</f>
        <v>870000</v>
      </c>
      <c r="G22" s="16">
        <v>0</v>
      </c>
      <c r="H22" s="16">
        <f t="shared" ref="H22:H25" si="1">G22</f>
        <v>0</v>
      </c>
      <c r="I22" s="16">
        <f>H22</f>
        <v>0</v>
      </c>
      <c r="J22" s="15"/>
    </row>
    <row r="23" spans="1:10" ht="11.1" customHeight="1" x14ac:dyDescent="0.2">
      <c r="A23" s="27" t="s">
        <v>30</v>
      </c>
      <c r="B23" s="27"/>
      <c r="C23" s="28"/>
      <c r="D23" s="11" t="s">
        <v>31</v>
      </c>
      <c r="E23" s="16">
        <v>763000</v>
      </c>
      <c r="F23" s="16">
        <f t="shared" si="0"/>
        <v>763000</v>
      </c>
      <c r="G23" s="16">
        <f>170000+82000</f>
        <v>252000</v>
      </c>
      <c r="H23" s="16">
        <f t="shared" si="1"/>
        <v>252000</v>
      </c>
      <c r="I23" s="16">
        <f>H23</f>
        <v>252000</v>
      </c>
      <c r="J23" s="15"/>
    </row>
    <row r="24" spans="1:10" ht="33" customHeight="1" x14ac:dyDescent="0.2">
      <c r="A24" s="27" t="s">
        <v>32</v>
      </c>
      <c r="B24" s="27"/>
      <c r="C24" s="28"/>
      <c r="D24" s="11" t="s">
        <v>33</v>
      </c>
      <c r="E24" s="16">
        <v>445000</v>
      </c>
      <c r="F24" s="16">
        <f t="shared" si="0"/>
        <v>445000</v>
      </c>
      <c r="G24" s="16">
        <f>111000+37000</f>
        <v>148000</v>
      </c>
      <c r="H24" s="16">
        <f t="shared" si="1"/>
        <v>148000</v>
      </c>
      <c r="I24" s="16">
        <f>H24</f>
        <v>148000</v>
      </c>
      <c r="J24" s="15"/>
    </row>
    <row r="25" spans="1:10" ht="21.95" customHeight="1" x14ac:dyDescent="0.2">
      <c r="A25" s="27" t="s">
        <v>35</v>
      </c>
      <c r="B25" s="27"/>
      <c r="C25" s="28"/>
      <c r="D25" s="11" t="s">
        <v>36</v>
      </c>
      <c r="E25" s="16">
        <v>283000</v>
      </c>
      <c r="F25" s="16">
        <f t="shared" si="0"/>
        <v>283000</v>
      </c>
      <c r="G25" s="16">
        <f>72000+24000</f>
        <v>96000</v>
      </c>
      <c r="H25" s="16">
        <f t="shared" si="1"/>
        <v>96000</v>
      </c>
      <c r="I25" s="16">
        <f>H25</f>
        <v>96000</v>
      </c>
      <c r="J25" s="15"/>
    </row>
    <row r="26" spans="1:10" ht="12" customHeight="1" x14ac:dyDescent="0.2">
      <c r="A26" s="25" t="s">
        <v>52</v>
      </c>
      <c r="B26" s="25"/>
      <c r="C26" s="25"/>
      <c r="D26" s="26"/>
      <c r="E26" s="18">
        <f>SUM(E21:E25)</f>
        <v>16447000</v>
      </c>
      <c r="F26" s="18">
        <f>SUM(F21:F25)</f>
        <v>16447000</v>
      </c>
      <c r="G26" s="18">
        <f>SUM(G21:G25)</f>
        <v>5184000</v>
      </c>
      <c r="H26" s="18">
        <f>SUM(H21:H25)</f>
        <v>5184000</v>
      </c>
      <c r="I26" s="18">
        <f>SUM(I21:I25)</f>
        <v>5184000</v>
      </c>
    </row>
    <row r="27" spans="1:10" ht="11.1" customHeight="1" x14ac:dyDescent="0.2"/>
    <row r="28" spans="1:10" s="6" customFormat="1" ht="11.1" customHeight="1" x14ac:dyDescent="0.2">
      <c r="A28" s="6" t="s">
        <v>53</v>
      </c>
      <c r="D28" s="13" t="s">
        <v>60</v>
      </c>
    </row>
    <row r="29" spans="1:10" s="6" customFormat="1" ht="11.1" customHeight="1" x14ac:dyDescent="0.2"/>
    <row r="30" spans="1:10" s="6" customFormat="1" ht="11.1" customHeight="1" x14ac:dyDescent="0.2"/>
    <row r="31" spans="1:10" s="6" customFormat="1" ht="11.1" customHeight="1" x14ac:dyDescent="0.2">
      <c r="A31" s="6" t="s">
        <v>54</v>
      </c>
      <c r="D31" s="13" t="s">
        <v>61</v>
      </c>
    </row>
    <row r="32" spans="1:10" s="6" customFormat="1" ht="11.1" customHeight="1" x14ac:dyDescent="0.2"/>
    <row r="33" spans="1:1" s="6" customFormat="1" ht="11.1" customHeight="1" x14ac:dyDescent="0.2"/>
    <row r="34" spans="1:1" s="6" customFormat="1" ht="11.1" customHeight="1" x14ac:dyDescent="0.2">
      <c r="A34" s="13" t="s">
        <v>69</v>
      </c>
    </row>
  </sheetData>
  <mergeCells count="15"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H17:H19"/>
    <mergeCell ref="A26:D26"/>
    <mergeCell ref="A25:C25"/>
    <mergeCell ref="A22:C22"/>
    <mergeCell ref="A23:C23"/>
    <mergeCell ref="A24:C2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topLeftCell="A4" workbookViewId="0">
      <selection activeCell="G27" sqref="G27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4" t="s">
        <v>55</v>
      </c>
      <c r="F7" s="34"/>
      <c r="G7" s="34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66</v>
      </c>
      <c r="H9" s="1" t="s">
        <v>4</v>
      </c>
      <c r="I9" s="4"/>
    </row>
    <row r="10" spans="1:9" ht="22.5" customHeight="1" x14ac:dyDescent="0.2">
      <c r="A10" s="1" t="s">
        <v>7</v>
      </c>
      <c r="E10" s="35" t="s">
        <v>59</v>
      </c>
      <c r="F10" s="35"/>
      <c r="G10" s="35"/>
      <c r="H10" s="1" t="s">
        <v>4</v>
      </c>
      <c r="I10" s="4"/>
    </row>
    <row r="11" spans="1:9" ht="11.1" customHeight="1" x14ac:dyDescent="0.2"/>
    <row r="12" spans="1:9" ht="11.1" customHeight="1" x14ac:dyDescent="0.2">
      <c r="B12" s="14" t="s">
        <v>70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6" t="s">
        <v>11</v>
      </c>
      <c r="B17" s="36"/>
      <c r="C17" s="37"/>
      <c r="D17" s="31" t="s">
        <v>12</v>
      </c>
      <c r="E17" s="31" t="s">
        <v>13</v>
      </c>
      <c r="F17" s="31" t="s">
        <v>14</v>
      </c>
      <c r="G17" s="31"/>
      <c r="H17" s="31" t="s">
        <v>15</v>
      </c>
      <c r="I17" s="31" t="s">
        <v>16</v>
      </c>
    </row>
    <row r="18" spans="1:10" ht="11.1" customHeight="1" x14ac:dyDescent="0.2">
      <c r="A18" s="38"/>
      <c r="B18" s="39"/>
      <c r="C18" s="40"/>
      <c r="D18" s="31"/>
      <c r="E18" s="31"/>
      <c r="F18" s="31"/>
      <c r="G18" s="31"/>
      <c r="H18" s="31"/>
      <c r="I18" s="31"/>
    </row>
    <row r="19" spans="1:10" ht="11.1" customHeight="1" x14ac:dyDescent="0.2">
      <c r="A19" s="41"/>
      <c r="B19" s="42"/>
      <c r="C19" s="42"/>
      <c r="D19" s="31"/>
      <c r="E19" s="31"/>
      <c r="F19" s="9" t="s">
        <v>17</v>
      </c>
      <c r="G19" s="10" t="s">
        <v>18</v>
      </c>
      <c r="H19" s="31"/>
      <c r="I19" s="31"/>
    </row>
    <row r="20" spans="1:10" s="5" customFormat="1" ht="11.1" customHeight="1" x14ac:dyDescent="0.2">
      <c r="A20" s="32" t="s">
        <v>19</v>
      </c>
      <c r="B20" s="32"/>
      <c r="C20" s="33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7" t="s">
        <v>26</v>
      </c>
      <c r="B21" s="27"/>
      <c r="C21" s="28"/>
      <c r="D21" s="11" t="s">
        <v>27</v>
      </c>
      <c r="E21" s="16">
        <v>65278000</v>
      </c>
      <c r="F21" s="16">
        <f>E21</f>
        <v>65278000</v>
      </c>
      <c r="G21" s="16">
        <f>5333000+5333000+7333000</f>
        <v>17999000</v>
      </c>
      <c r="H21" s="16">
        <f>G21</f>
        <v>17999000</v>
      </c>
      <c r="I21" s="16">
        <f>H21</f>
        <v>17999000</v>
      </c>
      <c r="J21" s="15"/>
    </row>
    <row r="22" spans="1:10" ht="11.1" customHeight="1" x14ac:dyDescent="0.2">
      <c r="A22" s="27" t="s">
        <v>28</v>
      </c>
      <c r="B22" s="27"/>
      <c r="C22" s="28"/>
      <c r="D22" s="11" t="s">
        <v>29</v>
      </c>
      <c r="E22" s="16">
        <v>2600000</v>
      </c>
      <c r="F22" s="16">
        <f t="shared" ref="F22:F26" si="0">E22</f>
        <v>2600000</v>
      </c>
      <c r="G22" s="16">
        <v>0</v>
      </c>
      <c r="H22" s="16">
        <f t="shared" ref="H22:H26" si="1">G22</f>
        <v>0</v>
      </c>
      <c r="I22" s="16">
        <f>H22</f>
        <v>0</v>
      </c>
      <c r="J22" s="15"/>
    </row>
    <row r="23" spans="1:10" ht="11.1" customHeight="1" x14ac:dyDescent="0.2">
      <c r="A23" s="27" t="s">
        <v>30</v>
      </c>
      <c r="B23" s="27"/>
      <c r="C23" s="28"/>
      <c r="D23" s="11" t="s">
        <v>31</v>
      </c>
      <c r="E23" s="16">
        <v>3529000</v>
      </c>
      <c r="F23" s="16">
        <f t="shared" si="0"/>
        <v>3529000</v>
      </c>
      <c r="G23" s="16">
        <f>288000+288000+288000</f>
        <v>864000</v>
      </c>
      <c r="H23" s="16">
        <f t="shared" si="1"/>
        <v>864000</v>
      </c>
      <c r="I23" s="16">
        <f>H23</f>
        <v>864000</v>
      </c>
      <c r="J23" s="15"/>
    </row>
    <row r="24" spans="1:10" ht="33" customHeight="1" x14ac:dyDescent="0.2">
      <c r="A24" s="27" t="s">
        <v>32</v>
      </c>
      <c r="B24" s="27"/>
      <c r="C24" s="28"/>
      <c r="D24" s="11" t="s">
        <v>33</v>
      </c>
      <c r="E24" s="16">
        <v>2056000</v>
      </c>
      <c r="F24" s="16">
        <f t="shared" si="0"/>
        <v>2056000</v>
      </c>
      <c r="G24" s="16">
        <f>167000+167000+167000</f>
        <v>501000</v>
      </c>
      <c r="H24" s="16">
        <f t="shared" si="1"/>
        <v>501000</v>
      </c>
      <c r="I24" s="16">
        <f>H24</f>
        <v>501000</v>
      </c>
      <c r="J24" s="15"/>
    </row>
    <row r="25" spans="1:10" ht="21.95" customHeight="1" x14ac:dyDescent="0.2">
      <c r="A25" s="43" t="s">
        <v>35</v>
      </c>
      <c r="B25" s="43"/>
      <c r="C25" s="44"/>
      <c r="D25" s="17" t="s">
        <v>36</v>
      </c>
      <c r="E25" s="20">
        <v>1309000</v>
      </c>
      <c r="F25" s="20">
        <f t="shared" si="0"/>
        <v>1309000</v>
      </c>
      <c r="G25" s="20">
        <f>107000+107000+107000</f>
        <v>321000</v>
      </c>
      <c r="H25" s="20">
        <f t="shared" si="1"/>
        <v>321000</v>
      </c>
      <c r="I25" s="20">
        <f>H25</f>
        <v>321000</v>
      </c>
      <c r="J25" s="15"/>
    </row>
    <row r="26" spans="1:10" ht="18" customHeight="1" x14ac:dyDescent="0.2">
      <c r="A26" s="45" t="s">
        <v>51</v>
      </c>
      <c r="B26" s="45"/>
      <c r="C26" s="45"/>
      <c r="D26" s="11">
        <v>324</v>
      </c>
      <c r="E26" s="16">
        <v>11834000</v>
      </c>
      <c r="F26" s="16">
        <f t="shared" si="0"/>
        <v>11834000</v>
      </c>
      <c r="G26" s="21">
        <f>1972000+986000</f>
        <v>2958000</v>
      </c>
      <c r="H26" s="16">
        <f t="shared" si="1"/>
        <v>2958000</v>
      </c>
      <c r="I26" s="16">
        <f>H26</f>
        <v>2958000</v>
      </c>
      <c r="J26" s="15"/>
    </row>
    <row r="27" spans="1:10" ht="12" customHeight="1" x14ac:dyDescent="0.2">
      <c r="A27" s="26" t="s">
        <v>52</v>
      </c>
      <c r="B27" s="26"/>
      <c r="C27" s="26"/>
      <c r="D27" s="26"/>
      <c r="E27" s="18">
        <f>SUM(E21:E26)</f>
        <v>86606000</v>
      </c>
      <c r="F27" s="18">
        <f>SUM(F21:F26)</f>
        <v>86606000</v>
      </c>
      <c r="G27" s="22">
        <f>SUM(G21:G26)</f>
        <v>22643000</v>
      </c>
      <c r="H27" s="23">
        <f>SUM(H21:H26)</f>
        <v>22643000</v>
      </c>
      <c r="I27" s="23">
        <f>SUM(I21:I26)</f>
        <v>22643000</v>
      </c>
    </row>
    <row r="28" spans="1:10" ht="11.1" customHeight="1" x14ac:dyDescent="0.2"/>
    <row r="29" spans="1:10" s="6" customFormat="1" ht="11.1" customHeight="1" x14ac:dyDescent="0.2">
      <c r="A29" s="6" t="s">
        <v>53</v>
      </c>
      <c r="D29" s="13" t="s">
        <v>60</v>
      </c>
    </row>
    <row r="30" spans="1:10" s="6" customFormat="1" ht="11.1" customHeight="1" x14ac:dyDescent="0.2"/>
    <row r="31" spans="1:10" s="6" customFormat="1" ht="11.1" customHeight="1" x14ac:dyDescent="0.2"/>
    <row r="32" spans="1:10" s="6" customFormat="1" ht="11.1" customHeight="1" x14ac:dyDescent="0.2">
      <c r="A32" s="6" t="s">
        <v>54</v>
      </c>
      <c r="D32" s="13" t="s">
        <v>61</v>
      </c>
    </row>
    <row r="33" spans="1:1" s="6" customFormat="1" ht="11.1" customHeight="1" x14ac:dyDescent="0.2"/>
    <row r="34" spans="1:1" s="6" customFormat="1" ht="11.1" customHeight="1" x14ac:dyDescent="0.2"/>
    <row r="35" spans="1:1" s="6" customFormat="1" ht="11.1" customHeight="1" x14ac:dyDescent="0.2">
      <c r="A35" s="13" t="s">
        <v>69</v>
      </c>
    </row>
  </sheetData>
  <mergeCells count="16">
    <mergeCell ref="E7:G7"/>
    <mergeCell ref="E10:G10"/>
    <mergeCell ref="A17:C19"/>
    <mergeCell ref="D17:D19"/>
    <mergeCell ref="E17:E19"/>
    <mergeCell ref="F17:G18"/>
    <mergeCell ref="A24:C24"/>
    <mergeCell ref="A25:C25"/>
    <mergeCell ref="A27:D27"/>
    <mergeCell ref="H17:H19"/>
    <mergeCell ref="I17:I19"/>
    <mergeCell ref="A20:C20"/>
    <mergeCell ref="A21:C21"/>
    <mergeCell ref="A22:C22"/>
    <mergeCell ref="A23:C23"/>
    <mergeCell ref="A26:C2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tabSelected="1" topLeftCell="A10" workbookViewId="0">
      <selection activeCell="I31" sqref="I31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  <col min="11" max="11" width="13" customWidth="1"/>
    <col min="13" max="13" width="12.6640625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4" t="s">
        <v>55</v>
      </c>
      <c r="F7" s="34"/>
      <c r="G7" s="34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67</v>
      </c>
      <c r="H9" s="1" t="s">
        <v>4</v>
      </c>
      <c r="I9" s="4"/>
    </row>
    <row r="10" spans="1:9" ht="22.5" customHeight="1" x14ac:dyDescent="0.2">
      <c r="A10" s="1" t="s">
        <v>7</v>
      </c>
      <c r="E10" s="35" t="s">
        <v>59</v>
      </c>
      <c r="F10" s="35"/>
      <c r="G10" s="35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70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3.75" customHeight="1" x14ac:dyDescent="0.2"/>
    <row r="17" spans="1:15" ht="11.1" customHeight="1" x14ac:dyDescent="0.2">
      <c r="A17" s="36" t="s">
        <v>11</v>
      </c>
      <c r="B17" s="36"/>
      <c r="C17" s="37"/>
      <c r="D17" s="31" t="s">
        <v>12</v>
      </c>
      <c r="E17" s="31" t="s">
        <v>13</v>
      </c>
      <c r="F17" s="31" t="s">
        <v>14</v>
      </c>
      <c r="G17" s="31"/>
      <c r="H17" s="31" t="s">
        <v>15</v>
      </c>
      <c r="I17" s="31" t="s">
        <v>16</v>
      </c>
    </row>
    <row r="18" spans="1:15" ht="11.1" customHeight="1" x14ac:dyDescent="0.2">
      <c r="A18" s="38"/>
      <c r="B18" s="39"/>
      <c r="C18" s="40"/>
      <c r="D18" s="31"/>
      <c r="E18" s="31"/>
      <c r="F18" s="31"/>
      <c r="G18" s="31"/>
      <c r="H18" s="31"/>
      <c r="I18" s="31"/>
    </row>
    <row r="19" spans="1:15" ht="11.1" customHeight="1" x14ac:dyDescent="0.2">
      <c r="A19" s="41"/>
      <c r="B19" s="42"/>
      <c r="C19" s="42"/>
      <c r="D19" s="31"/>
      <c r="E19" s="31"/>
      <c r="F19" s="9" t="s">
        <v>17</v>
      </c>
      <c r="G19" s="10" t="s">
        <v>18</v>
      </c>
      <c r="H19" s="31"/>
      <c r="I19" s="31"/>
    </row>
    <row r="20" spans="1:15" s="5" customFormat="1" ht="11.1" customHeight="1" x14ac:dyDescent="0.2">
      <c r="A20" s="32" t="s">
        <v>19</v>
      </c>
      <c r="B20" s="32"/>
      <c r="C20" s="33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5" ht="11.1" customHeight="1" x14ac:dyDescent="0.2">
      <c r="A21" s="27" t="s">
        <v>26</v>
      </c>
      <c r="B21" s="27"/>
      <c r="C21" s="28"/>
      <c r="D21" s="11" t="s">
        <v>27</v>
      </c>
      <c r="E21" s="16">
        <v>129330000</v>
      </c>
      <c r="F21" s="16">
        <f>E21</f>
        <v>129330000</v>
      </c>
      <c r="G21" s="16">
        <f>18380000+18380000+18380000</f>
        <v>55140000</v>
      </c>
      <c r="H21" s="16">
        <f>G21</f>
        <v>55140000</v>
      </c>
      <c r="I21" s="16">
        <f>H21</f>
        <v>55140000</v>
      </c>
      <c r="K21" s="15"/>
    </row>
    <row r="22" spans="1:15" ht="11.1" customHeight="1" x14ac:dyDescent="0.2">
      <c r="A22" s="27" t="s">
        <v>28</v>
      </c>
      <c r="B22" s="27"/>
      <c r="C22" s="28"/>
      <c r="D22" s="11" t="s">
        <v>29</v>
      </c>
      <c r="E22" s="16">
        <v>10019000</v>
      </c>
      <c r="F22" s="16">
        <f t="shared" ref="F22:F36" si="0">E22</f>
        <v>10019000</v>
      </c>
      <c r="G22" s="16">
        <v>0</v>
      </c>
      <c r="H22" s="16">
        <f t="shared" ref="H22:H37" si="1">G22</f>
        <v>0</v>
      </c>
      <c r="I22" s="16">
        <f t="shared" ref="I22:I36" si="2">H22</f>
        <v>0</v>
      </c>
      <c r="K22" s="15"/>
    </row>
    <row r="23" spans="1:15" ht="11.1" customHeight="1" x14ac:dyDescent="0.2">
      <c r="A23" s="27" t="s">
        <v>30</v>
      </c>
      <c r="B23" s="27"/>
      <c r="C23" s="28"/>
      <c r="D23" s="11" t="s">
        <v>31</v>
      </c>
      <c r="E23" s="16">
        <v>6984000</v>
      </c>
      <c r="F23" s="16">
        <f t="shared" si="0"/>
        <v>6984000</v>
      </c>
      <c r="G23" s="16">
        <f>1010000+1010000+1010000</f>
        <v>3030000</v>
      </c>
      <c r="H23" s="16">
        <f t="shared" si="1"/>
        <v>3030000</v>
      </c>
      <c r="I23" s="16">
        <f>H23+258631.9</f>
        <v>3288631.9</v>
      </c>
      <c r="K23" s="15"/>
      <c r="O23" s="15"/>
    </row>
    <row r="24" spans="1:15" ht="33" customHeight="1" x14ac:dyDescent="0.2">
      <c r="A24" s="27" t="s">
        <v>32</v>
      </c>
      <c r="B24" s="27"/>
      <c r="C24" s="28"/>
      <c r="D24" s="11" t="s">
        <v>33</v>
      </c>
      <c r="E24" s="16">
        <v>4074000</v>
      </c>
      <c r="F24" s="16">
        <f t="shared" si="0"/>
        <v>4074000</v>
      </c>
      <c r="G24" s="16">
        <f>590000+590000+590000</f>
        <v>1770000</v>
      </c>
      <c r="H24" s="16">
        <f t="shared" si="1"/>
        <v>1770000</v>
      </c>
      <c r="I24" s="16">
        <f>H24</f>
        <v>1770000</v>
      </c>
      <c r="K24" s="15"/>
      <c r="O24" s="15"/>
    </row>
    <row r="25" spans="1:15" ht="14.25" customHeight="1" x14ac:dyDescent="0.2">
      <c r="A25" s="27" t="s">
        <v>34</v>
      </c>
      <c r="B25" s="27"/>
      <c r="C25" s="28"/>
      <c r="D25" s="11">
        <v>123</v>
      </c>
      <c r="E25" s="16">
        <v>304000</v>
      </c>
      <c r="F25" s="16">
        <f t="shared" si="0"/>
        <v>304000</v>
      </c>
      <c r="G25" s="16">
        <v>304000</v>
      </c>
      <c r="H25" s="16">
        <f t="shared" si="1"/>
        <v>304000</v>
      </c>
      <c r="I25" s="16">
        <v>281219.75</v>
      </c>
      <c r="K25" s="15"/>
      <c r="O25" s="15"/>
    </row>
    <row r="26" spans="1:15" ht="21.95" customHeight="1" x14ac:dyDescent="0.2">
      <c r="A26" s="27" t="s">
        <v>35</v>
      </c>
      <c r="B26" s="27"/>
      <c r="C26" s="28"/>
      <c r="D26" s="11" t="s">
        <v>36</v>
      </c>
      <c r="E26" s="16">
        <v>2587000</v>
      </c>
      <c r="F26" s="16">
        <f t="shared" si="0"/>
        <v>2587000</v>
      </c>
      <c r="G26" s="16">
        <f>374000+374000+374000</f>
        <v>1122000</v>
      </c>
      <c r="H26" s="16">
        <f t="shared" si="1"/>
        <v>1122000</v>
      </c>
      <c r="I26" s="16">
        <f>H26</f>
        <v>1122000</v>
      </c>
      <c r="K26" s="15"/>
      <c r="O26" s="15"/>
    </row>
    <row r="27" spans="1:15" ht="11.1" customHeight="1" x14ac:dyDescent="0.2">
      <c r="A27" s="27" t="s">
        <v>37</v>
      </c>
      <c r="B27" s="27"/>
      <c r="C27" s="28"/>
      <c r="D27" s="11" t="s">
        <v>38</v>
      </c>
      <c r="E27" s="16">
        <v>29559000</v>
      </c>
      <c r="F27" s="16">
        <f t="shared" si="0"/>
        <v>29559000</v>
      </c>
      <c r="G27" s="16">
        <f>2955000+2955000</f>
        <v>5910000</v>
      </c>
      <c r="H27" s="16">
        <f t="shared" si="1"/>
        <v>5910000</v>
      </c>
      <c r="I27" s="16">
        <f t="shared" si="2"/>
        <v>5910000</v>
      </c>
      <c r="K27" s="15"/>
    </row>
    <row r="28" spans="1:15" ht="23.25" customHeight="1" x14ac:dyDescent="0.2">
      <c r="A28" s="27" t="s">
        <v>57</v>
      </c>
      <c r="B28" s="27"/>
      <c r="C28" s="28"/>
      <c r="D28" s="11">
        <v>142</v>
      </c>
      <c r="E28" s="16">
        <v>375000</v>
      </c>
      <c r="F28" s="16">
        <f t="shared" si="0"/>
        <v>375000</v>
      </c>
      <c r="G28" s="16">
        <v>375000</v>
      </c>
      <c r="H28" s="16">
        <f t="shared" si="1"/>
        <v>375000</v>
      </c>
      <c r="I28" s="16">
        <v>120111</v>
      </c>
      <c r="K28" s="15"/>
    </row>
    <row r="29" spans="1:15" ht="21.95" customHeight="1" x14ac:dyDescent="0.2">
      <c r="A29" s="27" t="s">
        <v>39</v>
      </c>
      <c r="B29" s="27"/>
      <c r="C29" s="28"/>
      <c r="D29" s="11" t="s">
        <v>40</v>
      </c>
      <c r="E29" s="16">
        <v>0</v>
      </c>
      <c r="F29" s="16">
        <f t="shared" si="0"/>
        <v>0</v>
      </c>
      <c r="G29" s="16">
        <v>0</v>
      </c>
      <c r="H29" s="16">
        <f t="shared" si="1"/>
        <v>0</v>
      </c>
      <c r="I29" s="16">
        <f t="shared" si="2"/>
        <v>0</v>
      </c>
      <c r="K29" s="15"/>
    </row>
    <row r="30" spans="1:15" ht="21.95" customHeight="1" x14ac:dyDescent="0.2">
      <c r="A30" s="28" t="s">
        <v>56</v>
      </c>
      <c r="B30" s="29"/>
      <c r="C30" s="30"/>
      <c r="D30" s="11">
        <v>149</v>
      </c>
      <c r="E30" s="16">
        <v>5012000</v>
      </c>
      <c r="F30" s="16">
        <f t="shared" si="0"/>
        <v>5012000</v>
      </c>
      <c r="G30" s="16">
        <f>12000+2000000</f>
        <v>2012000</v>
      </c>
      <c r="H30" s="16">
        <f t="shared" si="1"/>
        <v>2012000</v>
      </c>
      <c r="I30" s="16">
        <f t="shared" si="2"/>
        <v>2012000</v>
      </c>
      <c r="K30" s="15"/>
    </row>
    <row r="31" spans="1:15" ht="11.1" customHeight="1" x14ac:dyDescent="0.2">
      <c r="A31" s="27" t="s">
        <v>41</v>
      </c>
      <c r="B31" s="27"/>
      <c r="C31" s="28"/>
      <c r="D31" s="11" t="s">
        <v>42</v>
      </c>
      <c r="E31" s="16">
        <v>16246000</v>
      </c>
      <c r="F31" s="16">
        <f t="shared" si="0"/>
        <v>16246000</v>
      </c>
      <c r="G31" s="16">
        <f>6000000+5000000</f>
        <v>11000000</v>
      </c>
      <c r="H31" s="16">
        <f t="shared" si="1"/>
        <v>11000000</v>
      </c>
      <c r="I31" s="16">
        <f>H31+4152277</f>
        <v>15152277</v>
      </c>
      <c r="K31" s="15"/>
    </row>
    <row r="32" spans="1:15" ht="11.1" customHeight="1" x14ac:dyDescent="0.2">
      <c r="A32" s="27" t="s">
        <v>43</v>
      </c>
      <c r="B32" s="27"/>
      <c r="C32" s="28"/>
      <c r="D32" s="11" t="s">
        <v>44</v>
      </c>
      <c r="E32" s="16">
        <v>1470000</v>
      </c>
      <c r="F32" s="16">
        <f t="shared" si="0"/>
        <v>1470000</v>
      </c>
      <c r="G32" s="16">
        <f>490000+245000</f>
        <v>735000</v>
      </c>
      <c r="H32" s="16">
        <f t="shared" si="1"/>
        <v>735000</v>
      </c>
      <c r="I32" s="16">
        <f t="shared" si="2"/>
        <v>735000</v>
      </c>
      <c r="K32" s="15"/>
    </row>
    <row r="33" spans="1:11" ht="11.1" customHeight="1" x14ac:dyDescent="0.2">
      <c r="A33" s="27" t="s">
        <v>45</v>
      </c>
      <c r="B33" s="27"/>
      <c r="C33" s="28"/>
      <c r="D33" s="11" t="s">
        <v>46</v>
      </c>
      <c r="E33" s="16">
        <v>14565000</v>
      </c>
      <c r="F33" s="16">
        <f t="shared" si="0"/>
        <v>14565000</v>
      </c>
      <c r="G33" s="16">
        <f>1000000+1000000</f>
        <v>2000000</v>
      </c>
      <c r="H33" s="16">
        <f t="shared" si="1"/>
        <v>2000000</v>
      </c>
      <c r="I33" s="16">
        <f>H33+310911.83</f>
        <v>2310911.83</v>
      </c>
      <c r="K33" s="15"/>
    </row>
    <row r="34" spans="1:11" ht="23.25" customHeight="1" x14ac:dyDescent="0.2">
      <c r="A34" s="27" t="s">
        <v>64</v>
      </c>
      <c r="B34" s="27"/>
      <c r="C34" s="28"/>
      <c r="D34" s="11">
        <v>161</v>
      </c>
      <c r="E34" s="16">
        <v>1006000</v>
      </c>
      <c r="F34" s="16">
        <f t="shared" si="0"/>
        <v>1006000</v>
      </c>
      <c r="G34" s="16">
        <f>166000+168000+168000</f>
        <v>502000</v>
      </c>
      <c r="H34" s="16">
        <f t="shared" si="1"/>
        <v>502000</v>
      </c>
      <c r="I34" s="16">
        <f t="shared" si="2"/>
        <v>502000</v>
      </c>
      <c r="K34" s="15"/>
    </row>
    <row r="35" spans="1:11" ht="11.1" customHeight="1" x14ac:dyDescent="0.2">
      <c r="A35" s="27" t="s">
        <v>49</v>
      </c>
      <c r="B35" s="27"/>
      <c r="C35" s="28"/>
      <c r="D35" s="11" t="s">
        <v>50</v>
      </c>
      <c r="E35" s="16">
        <v>4863000</v>
      </c>
      <c r="F35" s="16">
        <f t="shared" si="0"/>
        <v>4863000</v>
      </c>
      <c r="G35" s="16">
        <v>3024000</v>
      </c>
      <c r="H35" s="16">
        <f t="shared" si="1"/>
        <v>3024000</v>
      </c>
      <c r="I35" s="16">
        <f t="shared" si="2"/>
        <v>3024000</v>
      </c>
      <c r="K35" s="15"/>
    </row>
    <row r="36" spans="1:11" ht="11.1" customHeight="1" x14ac:dyDescent="0.2">
      <c r="A36" s="27" t="s">
        <v>62</v>
      </c>
      <c r="B36" s="27"/>
      <c r="C36" s="28"/>
      <c r="D36" s="11">
        <v>322</v>
      </c>
      <c r="E36" s="16">
        <v>534000</v>
      </c>
      <c r="F36" s="16">
        <f t="shared" si="0"/>
        <v>534000</v>
      </c>
      <c r="G36" s="16">
        <v>0</v>
      </c>
      <c r="H36" s="16">
        <f t="shared" si="1"/>
        <v>0</v>
      </c>
      <c r="I36" s="16">
        <f t="shared" si="2"/>
        <v>0</v>
      </c>
      <c r="K36" s="15"/>
    </row>
    <row r="37" spans="1:11" ht="11.1" customHeight="1" x14ac:dyDescent="0.2">
      <c r="A37" s="27" t="s">
        <v>51</v>
      </c>
      <c r="B37" s="27"/>
      <c r="C37" s="28"/>
      <c r="D37" s="11">
        <v>324</v>
      </c>
      <c r="E37" s="16">
        <v>47338000</v>
      </c>
      <c r="F37" s="16">
        <f>E37</f>
        <v>47338000</v>
      </c>
      <c r="G37" s="16">
        <f>3943000+3945000+3945000</f>
        <v>11833000</v>
      </c>
      <c r="H37" s="16">
        <f t="shared" si="1"/>
        <v>11833000</v>
      </c>
      <c r="I37" s="16">
        <f>H37+2099691.14</f>
        <v>13932691.140000001</v>
      </c>
      <c r="K37" s="15"/>
    </row>
    <row r="38" spans="1:11" ht="12" customHeight="1" x14ac:dyDescent="0.2">
      <c r="A38" s="25" t="s">
        <v>52</v>
      </c>
      <c r="B38" s="25"/>
      <c r="C38" s="25"/>
      <c r="D38" s="26"/>
      <c r="E38" s="8">
        <f>SUM(E21:E37)</f>
        <v>274266000</v>
      </c>
      <c r="F38" s="8">
        <f>SUM(F21:F37)</f>
        <v>274266000</v>
      </c>
      <c r="G38" s="8">
        <f>SUM(G21:G37)</f>
        <v>98757000</v>
      </c>
      <c r="H38" s="8">
        <f>SUM(H21:H37)</f>
        <v>98757000</v>
      </c>
      <c r="I38" s="8">
        <f>SUM(I21:I37)</f>
        <v>105300842.62</v>
      </c>
      <c r="K38" s="15"/>
    </row>
    <row r="39" spans="1:11" ht="11.1" customHeight="1" x14ac:dyDescent="0.2"/>
    <row r="40" spans="1:11" s="6" customFormat="1" ht="11.1" customHeight="1" x14ac:dyDescent="0.2">
      <c r="A40" s="6" t="s">
        <v>53</v>
      </c>
      <c r="D40" s="13" t="s">
        <v>60</v>
      </c>
    </row>
    <row r="41" spans="1:11" s="6" customFormat="1" ht="11.1" customHeight="1" x14ac:dyDescent="0.2"/>
    <row r="42" spans="1:11" s="6" customFormat="1" ht="11.1" customHeight="1" x14ac:dyDescent="0.2"/>
    <row r="43" spans="1:11" s="6" customFormat="1" ht="11.1" customHeight="1" x14ac:dyDescent="0.2">
      <c r="A43" s="6" t="s">
        <v>54</v>
      </c>
      <c r="D43" s="13" t="s">
        <v>61</v>
      </c>
    </row>
    <row r="44" spans="1:11" s="6" customFormat="1" ht="11.1" customHeight="1" x14ac:dyDescent="0.2"/>
    <row r="45" spans="1:11" s="6" customFormat="1" ht="11.1" customHeight="1" x14ac:dyDescent="0.2"/>
    <row r="46" spans="1:11" s="6" customFormat="1" ht="11.1" customHeight="1" x14ac:dyDescent="0.2">
      <c r="A46" s="13" t="s">
        <v>69</v>
      </c>
    </row>
  </sheetData>
  <mergeCells count="27">
    <mergeCell ref="A34:C34"/>
    <mergeCell ref="A36:C36"/>
    <mergeCell ref="E7:G7"/>
    <mergeCell ref="E10:G10"/>
    <mergeCell ref="A17:C19"/>
    <mergeCell ref="D17:D19"/>
    <mergeCell ref="E17:E19"/>
    <mergeCell ref="F17:G18"/>
    <mergeCell ref="A33:C33"/>
    <mergeCell ref="A32:C32"/>
    <mergeCell ref="A35:C35"/>
    <mergeCell ref="A38:D38"/>
    <mergeCell ref="A37:C37"/>
    <mergeCell ref="I17:I19"/>
    <mergeCell ref="A20:C20"/>
    <mergeCell ref="A21:C21"/>
    <mergeCell ref="A31:C31"/>
    <mergeCell ref="A22:C22"/>
    <mergeCell ref="A23:C23"/>
    <mergeCell ref="A24:C24"/>
    <mergeCell ref="H17:H19"/>
    <mergeCell ref="A25:C25"/>
    <mergeCell ref="A26:C26"/>
    <mergeCell ref="A27:C27"/>
    <mergeCell ref="A29:C29"/>
    <mergeCell ref="A30:C30"/>
    <mergeCell ref="A28:C28"/>
  </mergeCells>
  <phoneticPr fontId="0" type="noConversion"/>
  <pageMargins left="0.33" right="0.35" top="0.36" bottom="0.26" header="0.21" footer="0.140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052045</vt:lpstr>
      <vt:lpstr>052011</vt:lpstr>
      <vt:lpstr>024011</vt:lpstr>
      <vt:lpstr>024045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2021-04-05T04:31:49Z</cp:lastPrinted>
  <dcterms:created xsi:type="dcterms:W3CDTF">2020-11-06T05:51:56Z</dcterms:created>
  <dcterms:modified xsi:type="dcterms:W3CDTF">2021-04-05T04:31:50Z</dcterms:modified>
</cp:coreProperties>
</file>