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610" tabRatio="929" activeTab="5"/>
  </bookViews>
  <sheets>
    <sheet name="Приложение 2" sheetId="1" r:id="rId1"/>
    <sheet name="По средствам 024" sheetId="2" r:id="rId2"/>
    <sheet name="По средствам 052" sheetId="3" r:id="rId3"/>
    <sheet name="По средствам 067" sheetId="4" r:id="rId4"/>
    <sheet name="форма 2" sheetId="5" r:id="rId5"/>
    <sheet name="форма 4" sheetId="6" r:id="rId6"/>
  </sheets>
  <definedNames>
    <definedName name="_xlnm.Print_Area" localSheetId="1">'По средствам 024'!$A$1:$E$46</definedName>
    <definedName name="_xlnm.Print_Area" localSheetId="2">'По средствам 052'!$A$1:$E$46</definedName>
    <definedName name="_xlnm.Print_Area" localSheetId="3">'По средствам 067'!$A$1:$E$46</definedName>
    <definedName name="_xlnm.Print_Area" localSheetId="0">'Приложение 2'!$A$1:$I$92</definedName>
    <definedName name="_xlnm.Print_Area" localSheetId="4">'форма 2'!$A$1:$H$60</definedName>
  </definedNames>
  <calcPr fullCalcOnLoad="1" refMode="R1C1"/>
</workbook>
</file>

<file path=xl/sharedStrings.xml><?xml version="1.0" encoding="utf-8"?>
<sst xmlns="http://schemas.openxmlformats.org/spreadsheetml/2006/main" count="508" uniqueCount="270">
  <si>
    <t>II. ДОЛГОСРОЧНЫЕ АКТИВЫ</t>
  </si>
  <si>
    <t>III Краткосрочные обязательства</t>
  </si>
  <si>
    <t>IY. Долгосрочные обязательства</t>
  </si>
  <si>
    <t>Y. Капитал</t>
  </si>
  <si>
    <t xml:space="preserve"> </t>
  </si>
  <si>
    <t>I. КРАТКОСРОЧНЫЕ АКТИВЫ</t>
  </si>
  <si>
    <t>Инвестиции, учитываемые методом долевого участия</t>
  </si>
  <si>
    <t>Биологические активы</t>
  </si>
  <si>
    <t>Разведочные и оценочные активы</t>
  </si>
  <si>
    <t>Отложенные налоговые активы</t>
  </si>
  <si>
    <t>Прочие долгосрочные активы</t>
  </si>
  <si>
    <t>Отложенные налоговые обязательства</t>
  </si>
  <si>
    <t>Эмиссионный доход</t>
  </si>
  <si>
    <t>Выкупленные собственные долевые инструменты</t>
  </si>
  <si>
    <t>400</t>
  </si>
  <si>
    <t>500</t>
  </si>
  <si>
    <t>300</t>
  </si>
  <si>
    <t>121</t>
  </si>
  <si>
    <t>Компенсационные выплаты</t>
  </si>
  <si>
    <t>Наименование организации</t>
  </si>
  <si>
    <t>Код</t>
  </si>
  <si>
    <t>Наименование</t>
  </si>
  <si>
    <t xml:space="preserve">специфики </t>
  </si>
  <si>
    <t>специ-</t>
  </si>
  <si>
    <t>расходов</t>
  </si>
  <si>
    <t xml:space="preserve">фики </t>
  </si>
  <si>
    <t>ния на год</t>
  </si>
  <si>
    <t>платежам</t>
  </si>
  <si>
    <t>Дополнительные денежные выплаты</t>
  </si>
  <si>
    <t>Социальные отчисления в Государственный фонд социального страхования</t>
  </si>
  <si>
    <t>Приобретение продуктов питания</t>
  </si>
  <si>
    <t>Оплата коммунальных услуг</t>
  </si>
  <si>
    <t>Оплата услуг связи</t>
  </si>
  <si>
    <t>Командировки и служебные разъезды внутри страны</t>
  </si>
  <si>
    <t>(тыс. тенге)</t>
  </si>
  <si>
    <t>Прочие текущие затраты</t>
  </si>
  <si>
    <t>Стипендии</t>
  </si>
  <si>
    <t>Социальный налог</t>
  </si>
  <si>
    <t>На конец отчётного периода</t>
  </si>
  <si>
    <t>На начало отчётного периода</t>
  </si>
  <si>
    <t>АКТИВЫ</t>
  </si>
  <si>
    <t>010</t>
  </si>
  <si>
    <t>011</t>
  </si>
  <si>
    <t>020</t>
  </si>
  <si>
    <t>030</t>
  </si>
  <si>
    <t>040</t>
  </si>
  <si>
    <t>050</t>
  </si>
  <si>
    <t>060</t>
  </si>
  <si>
    <t>070</t>
  </si>
  <si>
    <t>090</t>
  </si>
  <si>
    <t>100</t>
  </si>
  <si>
    <t>101</t>
  </si>
  <si>
    <t>110</t>
  </si>
  <si>
    <t>120</t>
  </si>
  <si>
    <t>200</t>
  </si>
  <si>
    <t>210</t>
  </si>
  <si>
    <t>012</t>
  </si>
  <si>
    <t>013</t>
  </si>
  <si>
    <t>014</t>
  </si>
  <si>
    <t>015</t>
  </si>
  <si>
    <t>016</t>
  </si>
  <si>
    <t>Трансферты физическим лицам</t>
  </si>
  <si>
    <t xml:space="preserve">Резервы  </t>
  </si>
  <si>
    <t>Приложение 2</t>
  </si>
  <si>
    <t>к приказу Министра финансов</t>
  </si>
  <si>
    <t>Республики Казахстан</t>
  </si>
  <si>
    <t>113</t>
  </si>
  <si>
    <t>117</t>
  </si>
  <si>
    <t>116</t>
  </si>
  <si>
    <t>115</t>
  </si>
  <si>
    <t>019</t>
  </si>
  <si>
    <t>018</t>
  </si>
  <si>
    <t>017</t>
  </si>
  <si>
    <t>118</t>
  </si>
  <si>
    <t>119</t>
  </si>
  <si>
    <t>122</t>
  </si>
  <si>
    <t>123</t>
  </si>
  <si>
    <t>215</t>
  </si>
  <si>
    <t>217</t>
  </si>
  <si>
    <t>212</t>
  </si>
  <si>
    <t>213</t>
  </si>
  <si>
    <t>214</t>
  </si>
  <si>
    <t>316</t>
  </si>
  <si>
    <t>315</t>
  </si>
  <si>
    <t>314</t>
  </si>
  <si>
    <t>Долгосрочные резервы</t>
  </si>
  <si>
    <t>313</t>
  </si>
  <si>
    <t>312</t>
  </si>
  <si>
    <t>410</t>
  </si>
  <si>
    <t>411</t>
  </si>
  <si>
    <t>412</t>
  </si>
  <si>
    <t>413</t>
  </si>
  <si>
    <t>414</t>
  </si>
  <si>
    <t>421</t>
  </si>
  <si>
    <t>от 28 июня  2017 года №404</t>
  </si>
  <si>
    <t xml:space="preserve">Форма </t>
  </si>
  <si>
    <t>ГККП "Индустриально-технический колледж, г. Степногорск" при управлении образования Акмолинской области</t>
  </si>
  <si>
    <t>Индекс:</t>
  </si>
  <si>
    <t>Финансовые активы, имеющиеся в наличии для продажи</t>
  </si>
  <si>
    <t>Производные финансовые инструменты</t>
  </si>
  <si>
    <t xml:space="preserve">Денежные средства и их эквиваленты </t>
  </si>
  <si>
    <t>Финансовые активы, учитываемые по справедливой стоимости через прибыли и убытки</t>
  </si>
  <si>
    <t>Финансовые активы,удерживаемые до погашения</t>
  </si>
  <si>
    <t>Прочие краткосрочные финансове активы</t>
  </si>
  <si>
    <t>Краткосрочная торговая и прочая дебиторская задолженность</t>
  </si>
  <si>
    <t>Текущий подоходный налог</t>
  </si>
  <si>
    <t xml:space="preserve">Запасы </t>
  </si>
  <si>
    <t xml:space="preserve">Прочие краткосрочные активы 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</si>
  <si>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</si>
  <si>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</si>
  <si>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111</t>
  </si>
  <si>
    <t>112</t>
  </si>
  <si>
    <t>Финансовые активы, удерживаемые до погашения</t>
  </si>
  <si>
    <t>114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</si>
  <si>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</si>
  <si>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</si>
  <si>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</si>
  <si>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 xml:space="preserve">Основные средства </t>
  </si>
  <si>
    <t xml:space="preserve">Нематериальные активы </t>
  </si>
  <si>
    <t>Итого долгосрочных активов ( сумма строк с 110 по 123)</t>
  </si>
  <si>
    <t>Баланс (строка 100 +строка 101+ строка 200)</t>
  </si>
  <si>
    <t>Код строки</t>
  </si>
  <si>
    <t>Обязательство и капитал</t>
  </si>
  <si>
    <t>Займы</t>
  </si>
  <si>
    <t>211</t>
  </si>
  <si>
    <t>Прочие краткосрочные финансовые обязательства</t>
  </si>
  <si>
    <t xml:space="preserve">Краткосрочная торговая и прочая кредиторская задолженность </t>
  </si>
  <si>
    <t>Краткосрочные резервы</t>
  </si>
  <si>
    <t>Текущие налоговые обязательства по подоходному налогу</t>
  </si>
  <si>
    <t>216</t>
  </si>
  <si>
    <t>Вознаграждения работникам</t>
  </si>
  <si>
    <t xml:space="preserve">Прочие краткосрочные обязательства </t>
  </si>
  <si>
    <t>Итого краткосрочных обязательств ( сумма строк с 210 по 217)</t>
  </si>
  <si>
    <t>310</t>
  </si>
  <si>
    <t>301</t>
  </si>
  <si>
    <t>Обязательства выбывающих групп, предназначенных для продажи</t>
  </si>
  <si>
    <t>311</t>
  </si>
  <si>
    <t>Прочие долгосрочные финансовые обязательства</t>
  </si>
  <si>
    <t>Долгосрочная торговая и прочая кредиторская задолженность</t>
  </si>
  <si>
    <t xml:space="preserve">Прочие долгосрочные обязательства.   </t>
  </si>
  <si>
    <t>Итого долгосрочных обязательств (сумма строк с 310 по 316)</t>
  </si>
  <si>
    <t>Уставной (акционерный) капитал</t>
  </si>
  <si>
    <t xml:space="preserve">Нераспределённый доход (непокрытый убыток) </t>
  </si>
  <si>
    <t>420</t>
  </si>
  <si>
    <t>Итого капитал, относимый на собственников материнской организации (сумма строк с 410 по 414)</t>
  </si>
  <si>
    <t>Доля неконтролируемых собственников</t>
  </si>
  <si>
    <t>Всего капитал (строка 420 +/- строка 421)</t>
  </si>
  <si>
    <t>Баланс (стр.300+стр.301+стр.400+стр.500)</t>
  </si>
  <si>
    <t>Уточненный план</t>
  </si>
  <si>
    <t>финансирова</t>
  </si>
  <si>
    <t>обязательствам</t>
  </si>
  <si>
    <t>Оплата труда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</si>
  <si>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</si>
  <si>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</si>
  <si>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медикаментов и прочих средств медицинского назначения</t>
  </si>
  <si>
    <t>Приобретение топлива, горюче-смазочных материалов</t>
  </si>
  <si>
    <t>Приобретение прочих запасов</t>
  </si>
  <si>
    <t>Оплата прочих услуг и работ</t>
  </si>
  <si>
    <t>Итого:</t>
  </si>
  <si>
    <t>Приобретение прочих основных средств</t>
  </si>
  <si>
    <t>Приобретение машин, оборудования, инструментов, производственного и хозяйственного инвентаря</t>
  </si>
  <si>
    <t>Всего:</t>
  </si>
  <si>
    <t>Поступления текущего года</t>
  </si>
  <si>
    <t>Утверждено по плану на год</t>
  </si>
  <si>
    <t>Кассовые расходы</t>
  </si>
  <si>
    <t>Фактические расходы</t>
  </si>
  <si>
    <t>тыс.тенге</t>
  </si>
  <si>
    <t>Доходы</t>
  </si>
  <si>
    <t>в том числе остаток денег</t>
  </si>
  <si>
    <t>Итого доходов</t>
  </si>
  <si>
    <t>Расходы</t>
  </si>
  <si>
    <t>по ОКЕД</t>
  </si>
  <si>
    <t>85321</t>
  </si>
  <si>
    <t>по ОКПО</t>
  </si>
  <si>
    <t>Вид платных услуг</t>
  </si>
  <si>
    <t>Остаток средств на начало года-всего</t>
  </si>
  <si>
    <t>Х</t>
  </si>
  <si>
    <t>Расходы - всего</t>
  </si>
  <si>
    <t>в том числе по статьям:</t>
  </si>
  <si>
    <t>Заработная плата</t>
  </si>
  <si>
    <t>Коммунальные услуги</t>
  </si>
  <si>
    <t>Приобретение основных средств</t>
  </si>
  <si>
    <t>Отчисления в фонды, производимые по решениям Правительства</t>
  </si>
  <si>
    <t>Внесено в доход бюджета</t>
  </si>
  <si>
    <t>Списано нереальной для взыскания дебиторской задолженности и недостач материалов, принятых за счет гос.учреждений</t>
  </si>
  <si>
    <t>Остаток  средств на конец отчетного периода -всего</t>
  </si>
  <si>
    <t>в том числе остаток  денег</t>
  </si>
  <si>
    <t xml:space="preserve">Функциональная группа  </t>
  </si>
  <si>
    <t>Образование</t>
  </si>
  <si>
    <t xml:space="preserve">Бюджетная программа  </t>
  </si>
  <si>
    <t>Подготовка специалистов  в организациях профессионального и технического образования</t>
  </si>
  <si>
    <t>Администратор бюджетных программ</t>
  </si>
  <si>
    <t>ГУ Управление  образования Акмолинской  области</t>
  </si>
  <si>
    <t>Единица измерения</t>
  </si>
  <si>
    <t xml:space="preserve">Периодичность                                    </t>
  </si>
  <si>
    <t>Внебюджетные средства</t>
  </si>
  <si>
    <t>Наименование доходов и  расходов</t>
  </si>
  <si>
    <t>Код  строки</t>
  </si>
  <si>
    <t>Код специфики</t>
  </si>
  <si>
    <t>Доход  с начало года</t>
  </si>
  <si>
    <t xml:space="preserve">Наименование организации </t>
  </si>
  <si>
    <t>Крайнева Е. В.</t>
  </si>
  <si>
    <t>(подпись)</t>
  </si>
  <si>
    <t>(фамилия, имя, отчество (при  его наличии))</t>
  </si>
  <si>
    <t>Канкенова А. М.</t>
  </si>
  <si>
    <t>Руководитель</t>
  </si>
  <si>
    <t>Главный бухгалтер</t>
  </si>
  <si>
    <t>форма №2</t>
  </si>
  <si>
    <t>форма №4</t>
  </si>
  <si>
    <t xml:space="preserve">Отчет </t>
  </si>
  <si>
    <t xml:space="preserve">об исполнении  планов  поступлений и расходов  денег </t>
  </si>
  <si>
    <t>от  реализации  платных  услуг</t>
  </si>
  <si>
    <t>Отчет об  исполнении плана финансирования</t>
  </si>
  <si>
    <t>Уточненный план финансирования</t>
  </si>
  <si>
    <t>на отчетный период по</t>
  </si>
  <si>
    <t>Оплаченные обязательства</t>
  </si>
  <si>
    <t xml:space="preserve">    Единица измерения тыс.тенге</t>
  </si>
  <si>
    <t>№ строки</t>
  </si>
  <si>
    <t>Отклонения</t>
  </si>
  <si>
    <t>Командировочные   расходы</t>
  </si>
  <si>
    <t>Налоги и другие обязательные платежи с учётом штрафных санкций</t>
  </si>
  <si>
    <t>Подоход.налог с юридических лиц</t>
  </si>
  <si>
    <t>Приобретение   материалов</t>
  </si>
  <si>
    <t>Приобретение прочих активов</t>
  </si>
  <si>
    <t xml:space="preserve">Электроэнергия </t>
  </si>
  <si>
    <t xml:space="preserve">Отопление </t>
  </si>
  <si>
    <t xml:space="preserve">Услуги связи </t>
  </si>
  <si>
    <t>Текущий ремонт основных средств</t>
  </si>
  <si>
    <t>Арендная плата по основным средствам</t>
  </si>
  <si>
    <t>Расходы по выплате вознаграждений</t>
  </si>
  <si>
    <t>Прочий доход (убыток) стр010-020</t>
  </si>
  <si>
    <t>Отчёт</t>
  </si>
  <si>
    <t>Фактические кассовые поступления</t>
  </si>
  <si>
    <t>Утверждено по смете за период</t>
  </si>
  <si>
    <t xml:space="preserve">Расходы  по госзаказу, в том числе  </t>
  </si>
  <si>
    <t>Расходы, на осуществления которых гражданско-правовые сделки не заключаются</t>
  </si>
  <si>
    <t>в том числе  НДС</t>
  </si>
  <si>
    <t xml:space="preserve">Акцизы </t>
  </si>
  <si>
    <t xml:space="preserve">Социальный налог </t>
  </si>
  <si>
    <t>Судебные  издержки</t>
  </si>
  <si>
    <t xml:space="preserve">Штрафы </t>
  </si>
  <si>
    <t>Прочие  расходы</t>
  </si>
  <si>
    <t>Расходы, на осуществление которых гражданско-правовые сделки заключаются</t>
  </si>
  <si>
    <t xml:space="preserve">Транспортные услуги </t>
  </si>
  <si>
    <t xml:space="preserve"> программа 261 024</t>
  </si>
  <si>
    <t xml:space="preserve"> программа 261 052 </t>
  </si>
  <si>
    <t xml:space="preserve"> программа 261 067 </t>
  </si>
  <si>
    <t>об использовании средств, выделенных из бюджета на выполнение государственного заказа</t>
  </si>
  <si>
    <t>Доходы по госзаказу</t>
  </si>
  <si>
    <t>Остаток суммы денег на начало отчетного периода</t>
  </si>
  <si>
    <t>001</t>
  </si>
  <si>
    <t>Программа</t>
  </si>
  <si>
    <t>261 024</t>
  </si>
  <si>
    <t>261 052</t>
  </si>
  <si>
    <t>261 067</t>
  </si>
  <si>
    <t>БУХГАЛТЕРСКИЙ БАЛАНС</t>
  </si>
  <si>
    <t>№ 1 - Б (баланс)</t>
  </si>
  <si>
    <t>Периодичность: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</si>
  <si>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</si>
  <si>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</si>
  <si>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</si>
  <si>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</si>
  <si>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</si>
  <si>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</si>
  <si>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ГККП "Индустриально-технический колледж, г.Степногорск" при управлении образования Акмолинской области</t>
  </si>
  <si>
    <t xml:space="preserve">по состоянию </t>
  </si>
  <si>
    <t>годовая</t>
  </si>
  <si>
    <t>на 01 января 2020 года</t>
  </si>
  <si>
    <t>на 01.01.2020 года</t>
  </si>
  <si>
    <t xml:space="preserve">Прочие услуги </t>
  </si>
</sst>
</file>

<file path=xl/styles.xml><?xml version="1.0" encoding="utf-8"?>
<styleSheet xmlns="http://schemas.openxmlformats.org/spreadsheetml/2006/main">
  <numFmts count="6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00"/>
    <numFmt numFmtId="190" formatCode="#,##0.0"/>
    <numFmt numFmtId="191" formatCode="#,##0.0_р_."/>
    <numFmt numFmtId="192" formatCode="000000"/>
    <numFmt numFmtId="193" formatCode="0.0000"/>
    <numFmt numFmtId="194" formatCode="0.00000"/>
    <numFmt numFmtId="195" formatCode="0.000"/>
    <numFmt numFmtId="196" formatCode="#,##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&quot;  &quot;"/>
    <numFmt numFmtId="202" formatCode="#,##0.00\ _р_."/>
    <numFmt numFmtId="203" formatCode="[$-FC19]d\ mmmm\ yyyy\ &quot;г.&quot;"/>
    <numFmt numFmtId="204" formatCode="#,##0.0\ _р_."/>
    <numFmt numFmtId="205" formatCode="_-* #,##0.0\ _р_._-;\-* #,##0.0\ _р_._-;_-* &quot;-&quot;??\ _р_._-;_-@_-"/>
    <numFmt numFmtId="206" formatCode="_-* #,##0.0\ _р_._-;\-* #,##0.0\ _р_._-;_-* &quot;-&quot;?\ _р_._-;_-@_-"/>
    <numFmt numFmtId="207" formatCode="_-* #,##0.0_р_._-;\-* #,##0.0_р_._-;_-* &quot;-&quot;?_р_._-;_-@_-"/>
    <numFmt numFmtId="208" formatCode="#,##0.0,"/>
    <numFmt numFmtId="209" formatCode="0.0,"/>
    <numFmt numFmtId="210" formatCode="[=-247917098.99]&quot;(247 917,1)&quot;;General"/>
    <numFmt numFmtId="211" formatCode="[=0]&quot;&quot;;General"/>
    <numFmt numFmtId="212" formatCode="#,##0.00,"/>
    <numFmt numFmtId="213" formatCode="#,##0.000,"/>
    <numFmt numFmtId="214" formatCode="[=0]&quot;-&quot;;General"/>
    <numFmt numFmtId="215" formatCode="mmm/yyyy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7" fillId="0" borderId="10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vertical="center" wrapText="1"/>
    </xf>
    <xf numFmtId="188" fontId="3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19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12" fillId="0" borderId="0" xfId="0" applyNumberFormat="1" applyFont="1" applyAlignment="1">
      <alignment horizontal="center" vertical="top" wrapText="1"/>
    </xf>
    <xf numFmtId="0" fontId="13" fillId="0" borderId="16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left" wrapText="1"/>
    </xf>
    <xf numFmtId="0" fontId="1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49" fontId="9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wrapText="1"/>
    </xf>
    <xf numFmtId="0" fontId="57" fillId="0" borderId="10" xfId="0" applyFont="1" applyBorder="1" applyAlignment="1">
      <alignment vertical="top" wrapText="1"/>
    </xf>
    <xf numFmtId="49" fontId="55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88" fontId="10" fillId="0" borderId="10" xfId="0" applyNumberFormat="1" applyFont="1" applyBorder="1" applyAlignment="1">
      <alignment horizontal="right"/>
    </xf>
    <xf numFmtId="188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0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right"/>
    </xf>
    <xf numFmtId="188" fontId="10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12" fillId="0" borderId="0" xfId="0" applyNumberFormat="1" applyFont="1" applyFill="1" applyAlignment="1">
      <alignment horizontal="center" vertical="top" wrapText="1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55" fillId="0" borderId="10" xfId="0" applyFont="1" applyBorder="1" applyAlignment="1">
      <alignment horizontal="left" vertical="top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right" vertical="top" wrapText="1"/>
    </xf>
    <xf numFmtId="0" fontId="57" fillId="0" borderId="10" xfId="0" applyFont="1" applyBorder="1" applyAlignment="1">
      <alignment horizontal="right" vertical="top" wrapText="1"/>
    </xf>
    <xf numFmtId="19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Border="1" applyAlignment="1">
      <alignment wrapText="1"/>
    </xf>
    <xf numFmtId="0" fontId="14" fillId="0" borderId="0" xfId="52" applyFont="1" applyFill="1" applyAlignment="1">
      <alignment horizontal="left"/>
      <protection/>
    </xf>
    <xf numFmtId="0" fontId="14" fillId="0" borderId="0" xfId="52" applyFont="1" applyFill="1">
      <alignment/>
      <protection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52" applyFont="1" applyFill="1" applyAlignment="1">
      <alignment/>
      <protection/>
    </xf>
    <xf numFmtId="0" fontId="14" fillId="0" borderId="0" xfId="52" applyNumberFormat="1" applyFont="1" applyFill="1" applyAlignment="1">
      <alignment horizontal="left" vertical="top"/>
      <protection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88" fontId="0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188" fontId="0" fillId="0" borderId="0" xfId="0" applyNumberFormat="1" applyFill="1" applyBorder="1" applyAlignment="1">
      <alignment/>
    </xf>
    <xf numFmtId="188" fontId="6" fillId="0" borderId="0" xfId="0" applyNumberFormat="1" applyFont="1" applyFill="1" applyBorder="1" applyAlignment="1">
      <alignment horizontal="center"/>
    </xf>
    <xf numFmtId="188" fontId="55" fillId="0" borderId="10" xfId="0" applyNumberFormat="1" applyFont="1" applyBorder="1" applyAlignment="1">
      <alignment horizontal="right" vertical="top" wrapText="1"/>
    </xf>
    <xf numFmtId="0" fontId="57" fillId="0" borderId="10" xfId="0" applyFont="1" applyBorder="1" applyAlignment="1">
      <alignment horizontal="left" vertical="top" wrapText="1"/>
    </xf>
    <xf numFmtId="188" fontId="57" fillId="0" borderId="10" xfId="0" applyNumberFormat="1" applyFont="1" applyBorder="1" applyAlignment="1">
      <alignment horizontal="right" vertical="top" wrapText="1"/>
    </xf>
    <xf numFmtId="188" fontId="0" fillId="0" borderId="0" xfId="0" applyNumberFormat="1" applyAlignment="1">
      <alignment/>
    </xf>
    <xf numFmtId="190" fontId="7" fillId="0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188" fontId="11" fillId="0" borderId="0" xfId="0" applyNumberFormat="1" applyFont="1" applyBorder="1" applyAlignment="1">
      <alignment/>
    </xf>
    <xf numFmtId="190" fontId="55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88" fontId="0" fillId="0" borderId="0" xfId="0" applyNumberFormat="1" applyFont="1" applyAlignment="1">
      <alignment/>
    </xf>
    <xf numFmtId="190" fontId="1" fillId="0" borderId="1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" fillId="0" borderId="12" xfId="0" applyFont="1" applyFill="1" applyBorder="1" applyAlignment="1">
      <alignment wrapText="1"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4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4" xfId="0" applyNumberFormat="1" applyFont="1" applyFill="1" applyBorder="1" applyAlignment="1">
      <alignment horizontal="center" wrapText="1"/>
    </xf>
    <xf numFmtId="0" fontId="13" fillId="0" borderId="16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left" wrapText="1"/>
    </xf>
    <xf numFmtId="0" fontId="4" fillId="0" borderId="0" xfId="52" applyNumberFormat="1" applyFont="1" applyFill="1" applyAlignment="1">
      <alignment horizontal="center" vertical="center"/>
      <protection/>
    </xf>
    <xf numFmtId="0" fontId="14" fillId="0" borderId="0" xfId="52" applyNumberFormat="1" applyFont="1" applyFill="1" applyAlignment="1">
      <alignment/>
      <protection/>
    </xf>
    <xf numFmtId="0" fontId="14" fillId="0" borderId="14" xfId="52" applyNumberFormat="1" applyFont="1" applyFill="1" applyBorder="1" applyAlignment="1">
      <alignment horizontal="left" wrapText="1"/>
      <protection/>
    </xf>
    <xf numFmtId="0" fontId="14" fillId="0" borderId="0" xfId="52" applyNumberFormat="1" applyFont="1" applyFill="1" applyAlignment="1">
      <alignment horizontal="left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52" applyFont="1" applyFill="1" applyAlignment="1">
      <alignment horizontal="left"/>
      <protection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top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13" fillId="0" borderId="16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L95"/>
  <sheetViews>
    <sheetView view="pageBreakPreview" zoomScaleSheetLayoutView="100" zoomScalePageLayoutView="0" workbookViewId="0" topLeftCell="A1">
      <selection activeCell="K82" sqref="K82:M83"/>
    </sheetView>
  </sheetViews>
  <sheetFormatPr defaultColWidth="9.140625" defaultRowHeight="12.75"/>
  <cols>
    <col min="1" max="1" width="10.140625" style="120" bestFit="1" customWidth="1"/>
    <col min="2" max="5" width="9.140625" style="120" customWidth="1"/>
    <col min="6" max="6" width="15.421875" style="120" customWidth="1"/>
    <col min="7" max="7" width="7.7109375" style="120" customWidth="1"/>
    <col min="8" max="8" width="10.8515625" style="120" customWidth="1"/>
    <col min="9" max="9" width="11.7109375" style="120" customWidth="1"/>
    <col min="10" max="10" width="9.140625" style="120" customWidth="1"/>
    <col min="11" max="11" width="18.421875" style="120" customWidth="1"/>
    <col min="12" max="16384" width="9.140625" style="120" customWidth="1"/>
  </cols>
  <sheetData>
    <row r="2" spans="7:9" ht="12.75">
      <c r="G2" s="215" t="s">
        <v>63</v>
      </c>
      <c r="H2" s="215"/>
      <c r="I2" s="215"/>
    </row>
    <row r="3" spans="7:9" ht="12.75">
      <c r="G3" s="121" t="s">
        <v>64</v>
      </c>
      <c r="H3" s="122"/>
      <c r="I3" s="122"/>
    </row>
    <row r="4" spans="7:9" ht="12.75">
      <c r="G4" s="215" t="s">
        <v>65</v>
      </c>
      <c r="H4" s="216"/>
      <c r="I4" s="216"/>
    </row>
    <row r="5" spans="7:9" ht="12.75">
      <c r="G5" s="215" t="s">
        <v>94</v>
      </c>
      <c r="H5" s="215"/>
      <c r="I5" s="215"/>
    </row>
    <row r="7" spans="7:9" ht="12.75">
      <c r="G7" s="217" t="s">
        <v>95</v>
      </c>
      <c r="H7" s="217"/>
      <c r="I7" s="217"/>
    </row>
    <row r="8" spans="1:9" ht="15">
      <c r="A8" s="211" t="s">
        <v>255</v>
      </c>
      <c r="B8" s="211"/>
      <c r="C8" s="211"/>
      <c r="D8" s="211"/>
      <c r="E8" s="211"/>
      <c r="F8" s="211"/>
      <c r="G8" s="211"/>
      <c r="I8" s="123"/>
    </row>
    <row r="9" spans="1:9" ht="12.75" customHeight="1">
      <c r="A9" s="124"/>
      <c r="B9" s="124"/>
      <c r="C9" s="124"/>
      <c r="D9" s="124"/>
      <c r="E9" s="124"/>
      <c r="F9" s="124"/>
      <c r="G9" s="124"/>
      <c r="H9" s="124"/>
      <c r="I9" s="124"/>
    </row>
    <row r="10" spans="1:9" ht="27.75" customHeight="1">
      <c r="A10" s="125" t="s">
        <v>97</v>
      </c>
      <c r="B10" s="126"/>
      <c r="C10" s="126"/>
      <c r="D10" s="125" t="s">
        <v>256</v>
      </c>
      <c r="E10" s="126"/>
      <c r="F10" s="127"/>
      <c r="G10" s="127"/>
      <c r="H10" s="127"/>
      <c r="I10" s="128"/>
    </row>
    <row r="11" spans="1:8" ht="12.75">
      <c r="A11" s="129"/>
      <c r="B11" s="130"/>
      <c r="C11" s="130"/>
      <c r="D11" s="130"/>
      <c r="E11" s="130"/>
      <c r="F11" s="130"/>
      <c r="G11" s="130"/>
      <c r="H11" s="130"/>
    </row>
    <row r="12" spans="1:8" ht="12.75">
      <c r="A12" s="125" t="s">
        <v>257</v>
      </c>
      <c r="B12" s="130"/>
      <c r="C12" s="130"/>
      <c r="D12" s="125" t="s">
        <v>266</v>
      </c>
      <c r="E12" s="130"/>
      <c r="F12" s="130"/>
      <c r="G12" s="130"/>
      <c r="H12" s="130"/>
    </row>
    <row r="13" spans="1:9" ht="12.75">
      <c r="A13" s="125" t="s">
        <v>258</v>
      </c>
      <c r="B13" s="130"/>
      <c r="C13" s="130"/>
      <c r="D13" s="131" t="s">
        <v>259</v>
      </c>
      <c r="E13" s="131"/>
      <c r="F13" s="131"/>
      <c r="G13" s="131"/>
      <c r="H13" s="131"/>
      <c r="I13" s="123"/>
    </row>
    <row r="14" spans="1:9" ht="25.5" customHeight="1">
      <c r="A14" s="132" t="s">
        <v>260</v>
      </c>
      <c r="B14" s="130"/>
      <c r="C14" s="130"/>
      <c r="D14" s="214" t="s">
        <v>261</v>
      </c>
      <c r="E14" s="214"/>
      <c r="F14" s="214"/>
      <c r="G14" s="214"/>
      <c r="H14" s="214"/>
      <c r="I14" s="214"/>
    </row>
    <row r="15" spans="1:9" ht="12.75">
      <c r="A15" s="125" t="s">
        <v>262</v>
      </c>
      <c r="B15" s="133"/>
      <c r="C15" s="133"/>
      <c r="D15" s="218" t="s">
        <v>263</v>
      </c>
      <c r="E15" s="218"/>
      <c r="F15" s="218"/>
      <c r="G15" s="218"/>
      <c r="H15" s="218"/>
      <c r="I15" s="218"/>
    </row>
    <row r="16" spans="1:9" ht="12.75">
      <c r="A16" s="125" t="s">
        <v>19</v>
      </c>
      <c r="B16" s="134"/>
      <c r="C16" s="134"/>
      <c r="D16" s="213" t="s">
        <v>264</v>
      </c>
      <c r="E16" s="213"/>
      <c r="F16" s="213"/>
      <c r="G16" s="213"/>
      <c r="H16" s="213"/>
      <c r="I16" s="135"/>
    </row>
    <row r="17" spans="1:9" ht="12.75" customHeight="1">
      <c r="A17" s="136"/>
      <c r="B17" s="136"/>
      <c r="C17" s="136"/>
      <c r="D17" s="136"/>
      <c r="E17" s="136"/>
      <c r="F17" s="136"/>
      <c r="G17" s="136"/>
      <c r="H17" s="136"/>
      <c r="I17" s="137"/>
    </row>
    <row r="18" spans="1:9" ht="12.75">
      <c r="A18" s="138" t="s">
        <v>265</v>
      </c>
      <c r="B18" s="134"/>
      <c r="C18" s="134"/>
      <c r="D18" s="138" t="s">
        <v>267</v>
      </c>
      <c r="E18" s="136"/>
      <c r="F18" s="136"/>
      <c r="G18" s="136"/>
      <c r="H18" s="136"/>
      <c r="I18" s="137"/>
    </row>
    <row r="19" spans="1:9" ht="12.75">
      <c r="A19" s="212"/>
      <c r="B19" s="212"/>
      <c r="C19" s="134"/>
      <c r="D19" s="136"/>
      <c r="E19" s="136"/>
      <c r="F19" s="136"/>
      <c r="G19" s="136"/>
      <c r="H19" s="136"/>
      <c r="I19" s="137"/>
    </row>
    <row r="20" spans="8:9" ht="12.75">
      <c r="H20" s="203" t="s">
        <v>34</v>
      </c>
      <c r="I20" s="203"/>
    </row>
    <row r="21" spans="1:9" ht="38.25">
      <c r="A21" s="196" t="s">
        <v>40</v>
      </c>
      <c r="B21" s="197"/>
      <c r="C21" s="197"/>
      <c r="D21" s="197"/>
      <c r="E21" s="197"/>
      <c r="F21" s="198"/>
      <c r="G21" s="139" t="s">
        <v>121</v>
      </c>
      <c r="H21" s="139" t="s">
        <v>38</v>
      </c>
      <c r="I21" s="139" t="s">
        <v>39</v>
      </c>
    </row>
    <row r="22" spans="1:9" ht="12.75">
      <c r="A22" s="179" t="s">
        <v>5</v>
      </c>
      <c r="B22" s="191"/>
      <c r="C22" s="191"/>
      <c r="D22" s="191"/>
      <c r="E22" s="191"/>
      <c r="F22" s="192"/>
      <c r="G22" s="92"/>
      <c r="H22" s="26"/>
      <c r="I22" s="26"/>
    </row>
    <row r="23" spans="1:9" ht="12.75">
      <c r="A23" s="174" t="s">
        <v>100</v>
      </c>
      <c r="B23" s="175"/>
      <c r="C23" s="175"/>
      <c r="D23" s="175"/>
      <c r="E23" s="175"/>
      <c r="F23" s="176"/>
      <c r="G23" s="140" t="s">
        <v>41</v>
      </c>
      <c r="H23" s="26">
        <v>58883.2</v>
      </c>
      <c r="I23" s="26">
        <v>17666.8</v>
      </c>
    </row>
    <row r="24" spans="1:9" ht="12.75" customHeight="1">
      <c r="A24" s="182" t="s">
        <v>98</v>
      </c>
      <c r="B24" s="199"/>
      <c r="C24" s="199"/>
      <c r="D24" s="199"/>
      <c r="E24" s="199"/>
      <c r="F24" s="200"/>
      <c r="G24" s="140" t="s">
        <v>42</v>
      </c>
      <c r="H24" s="26"/>
      <c r="I24" s="26"/>
    </row>
    <row r="25" spans="1:9" ht="12.75">
      <c r="A25" s="174" t="s">
        <v>99</v>
      </c>
      <c r="B25" s="175"/>
      <c r="C25" s="175"/>
      <c r="D25" s="175"/>
      <c r="E25" s="175"/>
      <c r="F25" s="176"/>
      <c r="G25" s="140" t="s">
        <v>56</v>
      </c>
      <c r="H25" s="26"/>
      <c r="I25" s="26"/>
    </row>
    <row r="26" spans="1:9" ht="26.25" customHeight="1">
      <c r="A26" s="193" t="s">
        <v>101</v>
      </c>
      <c r="B26" s="194"/>
      <c r="C26" s="194"/>
      <c r="D26" s="194"/>
      <c r="E26" s="194"/>
      <c r="F26" s="195"/>
      <c r="G26" s="140" t="s">
        <v>57</v>
      </c>
      <c r="H26" s="26"/>
      <c r="I26" s="26"/>
    </row>
    <row r="27" spans="1:9" ht="14.25" customHeight="1">
      <c r="A27" s="193" t="s">
        <v>102</v>
      </c>
      <c r="B27" s="194"/>
      <c r="C27" s="194"/>
      <c r="D27" s="194"/>
      <c r="E27" s="194"/>
      <c r="F27" s="195"/>
      <c r="G27" s="140" t="s">
        <v>58</v>
      </c>
      <c r="H27" s="26"/>
      <c r="I27" s="26"/>
    </row>
    <row r="28" spans="1:9" ht="14.25" customHeight="1">
      <c r="A28" s="193" t="s">
        <v>103</v>
      </c>
      <c r="B28" s="194"/>
      <c r="C28" s="194"/>
      <c r="D28" s="194"/>
      <c r="E28" s="194"/>
      <c r="F28" s="195"/>
      <c r="G28" s="140" t="s">
        <v>59</v>
      </c>
      <c r="H28" s="26"/>
      <c r="I28" s="26"/>
    </row>
    <row r="29" spans="1:9" ht="14.25" customHeight="1">
      <c r="A29" s="193" t="s">
        <v>104</v>
      </c>
      <c r="B29" s="194"/>
      <c r="C29" s="194"/>
      <c r="D29" s="194"/>
      <c r="E29" s="194"/>
      <c r="F29" s="195"/>
      <c r="G29" s="140" t="s">
        <v>60</v>
      </c>
      <c r="H29" s="26">
        <v>1295</v>
      </c>
      <c r="I29" s="26">
        <v>18.5</v>
      </c>
    </row>
    <row r="30" spans="1:9" ht="12.75">
      <c r="A30" s="182" t="s">
        <v>105</v>
      </c>
      <c r="B30" s="180"/>
      <c r="C30" s="180"/>
      <c r="D30" s="180"/>
      <c r="E30" s="180"/>
      <c r="F30" s="181"/>
      <c r="G30" s="140" t="s">
        <v>72</v>
      </c>
      <c r="H30" s="26"/>
      <c r="I30" s="26"/>
    </row>
    <row r="31" spans="1:9" ht="12.75">
      <c r="A31" s="183" t="s">
        <v>106</v>
      </c>
      <c r="B31" s="201"/>
      <c r="C31" s="201"/>
      <c r="D31" s="201"/>
      <c r="E31" s="201"/>
      <c r="F31" s="202"/>
      <c r="G31" s="144" t="s">
        <v>71</v>
      </c>
      <c r="H31" s="26">
        <v>24945.4</v>
      </c>
      <c r="I31" s="26">
        <v>27921.7</v>
      </c>
    </row>
    <row r="32" spans="1:9" ht="12.75">
      <c r="A32" s="182" t="s">
        <v>107</v>
      </c>
      <c r="B32" s="180"/>
      <c r="C32" s="180"/>
      <c r="D32" s="180"/>
      <c r="E32" s="180"/>
      <c r="F32" s="181"/>
      <c r="G32" s="140" t="s">
        <v>70</v>
      </c>
      <c r="H32" s="26">
        <v>307.6</v>
      </c>
      <c r="I32" s="26"/>
    </row>
    <row r="33" spans="1:9" ht="12.75">
      <c r="A33" s="179" t="s">
        <v>108</v>
      </c>
      <c r="B33" s="180"/>
      <c r="C33" s="180"/>
      <c r="D33" s="180"/>
      <c r="E33" s="180"/>
      <c r="F33" s="181"/>
      <c r="G33" s="145" t="s">
        <v>50</v>
      </c>
      <c r="H33" s="146">
        <f>SUM(H23:H32)</f>
        <v>85431.20000000001</v>
      </c>
      <c r="I33" s="146">
        <f>SUM(I23:I32)</f>
        <v>45607</v>
      </c>
    </row>
    <row r="34" spans="1:9" ht="12.75">
      <c r="A34" s="147" t="s">
        <v>109</v>
      </c>
      <c r="B34" s="142"/>
      <c r="C34" s="142"/>
      <c r="D34" s="142"/>
      <c r="E34" s="142"/>
      <c r="F34" s="143"/>
      <c r="G34" s="144" t="s">
        <v>51</v>
      </c>
      <c r="H34" s="146"/>
      <c r="I34" s="146"/>
    </row>
    <row r="35" spans="1:9" ht="12.75">
      <c r="A35" s="168" t="s">
        <v>0</v>
      </c>
      <c r="B35" s="169"/>
      <c r="C35" s="169"/>
      <c r="D35" s="169"/>
      <c r="E35" s="169"/>
      <c r="F35" s="170"/>
      <c r="G35" s="140"/>
      <c r="H35" s="26"/>
      <c r="I35" s="26"/>
    </row>
    <row r="36" spans="1:9" ht="12.75">
      <c r="A36" s="147" t="s">
        <v>98</v>
      </c>
      <c r="B36" s="142"/>
      <c r="C36" s="142"/>
      <c r="D36" s="142"/>
      <c r="E36" s="142"/>
      <c r="F36" s="143"/>
      <c r="G36" s="140" t="s">
        <v>52</v>
      </c>
      <c r="H36" s="26"/>
      <c r="I36" s="26"/>
    </row>
    <row r="37" spans="1:9" ht="12.75">
      <c r="A37" s="171" t="s">
        <v>99</v>
      </c>
      <c r="B37" s="172"/>
      <c r="C37" s="172"/>
      <c r="D37" s="172"/>
      <c r="E37" s="172"/>
      <c r="F37" s="173"/>
      <c r="G37" s="140" t="s">
        <v>110</v>
      </c>
      <c r="H37" s="26"/>
      <c r="I37" s="26"/>
    </row>
    <row r="38" spans="1:9" ht="24.75" customHeight="1">
      <c r="A38" s="183" t="s">
        <v>101</v>
      </c>
      <c r="B38" s="180"/>
      <c r="C38" s="180"/>
      <c r="D38" s="180"/>
      <c r="E38" s="180"/>
      <c r="F38" s="181"/>
      <c r="G38" s="140" t="s">
        <v>111</v>
      </c>
      <c r="H38" s="26"/>
      <c r="I38" s="26"/>
    </row>
    <row r="39" spans="1:9" ht="12.75">
      <c r="A39" s="183" t="s">
        <v>112</v>
      </c>
      <c r="B39" s="180"/>
      <c r="C39" s="180"/>
      <c r="D39" s="180"/>
      <c r="E39" s="180"/>
      <c r="F39" s="181"/>
      <c r="G39" s="140" t="s">
        <v>66</v>
      </c>
      <c r="H39" s="26"/>
      <c r="I39" s="26"/>
    </row>
    <row r="40" spans="1:9" ht="12.75">
      <c r="A40" s="183" t="s">
        <v>114</v>
      </c>
      <c r="B40" s="180"/>
      <c r="C40" s="180"/>
      <c r="D40" s="180"/>
      <c r="E40" s="180"/>
      <c r="F40" s="181"/>
      <c r="G40" s="140" t="s">
        <v>113</v>
      </c>
      <c r="H40" s="26"/>
      <c r="I40" s="26"/>
    </row>
    <row r="41" spans="1:9" ht="12.75">
      <c r="A41" s="182" t="s">
        <v>115</v>
      </c>
      <c r="B41" s="180"/>
      <c r="C41" s="180"/>
      <c r="D41" s="180"/>
      <c r="E41" s="180"/>
      <c r="F41" s="181"/>
      <c r="G41" s="140" t="s">
        <v>69</v>
      </c>
      <c r="H41" s="26"/>
      <c r="I41" s="26"/>
    </row>
    <row r="42" spans="1:9" ht="12.75">
      <c r="A42" s="92" t="s">
        <v>6</v>
      </c>
      <c r="B42" s="92"/>
      <c r="C42" s="92"/>
      <c r="D42" s="92"/>
      <c r="E42" s="92"/>
      <c r="F42" s="92"/>
      <c r="G42" s="140" t="s">
        <v>68</v>
      </c>
      <c r="H42" s="26"/>
      <c r="I42" s="26"/>
    </row>
    <row r="43" spans="1:9" ht="12.75">
      <c r="A43" s="182" t="s">
        <v>116</v>
      </c>
      <c r="B43" s="180"/>
      <c r="C43" s="180"/>
      <c r="D43" s="180"/>
      <c r="E43" s="180"/>
      <c r="F43" s="181"/>
      <c r="G43" s="140" t="s">
        <v>67</v>
      </c>
      <c r="H43" s="26"/>
      <c r="I43" s="26"/>
    </row>
    <row r="44" spans="1:9" ht="12.75">
      <c r="A44" s="182" t="s">
        <v>117</v>
      </c>
      <c r="B44" s="180"/>
      <c r="C44" s="180"/>
      <c r="D44" s="180"/>
      <c r="E44" s="180"/>
      <c r="F44" s="181"/>
      <c r="G44" s="140" t="s">
        <v>73</v>
      </c>
      <c r="H44" s="26">
        <v>75167.8</v>
      </c>
      <c r="I44" s="26">
        <v>64761.4</v>
      </c>
    </row>
    <row r="45" spans="1:9" ht="12.75">
      <c r="A45" s="182" t="s">
        <v>7</v>
      </c>
      <c r="B45" s="180"/>
      <c r="C45" s="180"/>
      <c r="D45" s="180"/>
      <c r="E45" s="180"/>
      <c r="F45" s="181"/>
      <c r="G45" s="140" t="s">
        <v>74</v>
      </c>
      <c r="H45" s="26"/>
      <c r="I45" s="26"/>
    </row>
    <row r="46" spans="1:9" ht="12.75">
      <c r="A46" s="183" t="s">
        <v>8</v>
      </c>
      <c r="B46" s="201"/>
      <c r="C46" s="201"/>
      <c r="D46" s="201"/>
      <c r="E46" s="201"/>
      <c r="F46" s="202"/>
      <c r="G46" s="144" t="s">
        <v>53</v>
      </c>
      <c r="H46" s="26"/>
      <c r="I46" s="26"/>
    </row>
    <row r="47" spans="1:9" ht="12.75">
      <c r="A47" s="182" t="s">
        <v>118</v>
      </c>
      <c r="B47" s="180"/>
      <c r="C47" s="180"/>
      <c r="D47" s="180"/>
      <c r="E47" s="180"/>
      <c r="F47" s="181"/>
      <c r="G47" s="140" t="s">
        <v>17</v>
      </c>
      <c r="H47" s="26">
        <v>902</v>
      </c>
      <c r="I47" s="26"/>
    </row>
    <row r="48" spans="1:9" ht="12.75">
      <c r="A48" s="182" t="s">
        <v>9</v>
      </c>
      <c r="B48" s="180"/>
      <c r="C48" s="180"/>
      <c r="D48" s="180"/>
      <c r="E48" s="180"/>
      <c r="F48" s="181"/>
      <c r="G48" s="140" t="s">
        <v>75</v>
      </c>
      <c r="H48" s="26"/>
      <c r="I48" s="26"/>
    </row>
    <row r="49" spans="1:9" ht="12.75">
      <c r="A49" s="182" t="s">
        <v>10</v>
      </c>
      <c r="B49" s="180"/>
      <c r="C49" s="180"/>
      <c r="D49" s="180"/>
      <c r="E49" s="180"/>
      <c r="F49" s="181"/>
      <c r="G49" s="140" t="s">
        <v>76</v>
      </c>
      <c r="H49" s="26"/>
      <c r="I49" s="26"/>
    </row>
    <row r="50" spans="1:9" ht="12.75">
      <c r="A50" s="179" t="s">
        <v>119</v>
      </c>
      <c r="B50" s="180"/>
      <c r="C50" s="180"/>
      <c r="D50" s="180"/>
      <c r="E50" s="180"/>
      <c r="F50" s="181"/>
      <c r="G50" s="145" t="s">
        <v>54</v>
      </c>
      <c r="H50" s="146">
        <f>SUM(H36:H49)</f>
        <v>76069.8</v>
      </c>
      <c r="I50" s="146">
        <f>SUM(I36:I49)</f>
        <v>64761.4</v>
      </c>
    </row>
    <row r="51" spans="1:9" ht="12.75">
      <c r="A51" s="179" t="s">
        <v>120</v>
      </c>
      <c r="B51" s="180"/>
      <c r="C51" s="180"/>
      <c r="D51" s="180"/>
      <c r="E51" s="180"/>
      <c r="F51" s="181"/>
      <c r="G51" s="145"/>
      <c r="H51" s="146">
        <f>H33+H34+H50</f>
        <v>161501</v>
      </c>
      <c r="I51" s="146">
        <f>I33+I50</f>
        <v>110368.4</v>
      </c>
    </row>
    <row r="52" spans="1:10" ht="12.75">
      <c r="A52" s="17"/>
      <c r="B52" s="17"/>
      <c r="C52" s="17"/>
      <c r="D52" s="17"/>
      <c r="E52" s="17"/>
      <c r="F52" s="17"/>
      <c r="G52" s="17"/>
      <c r="H52" s="119"/>
      <c r="I52" s="119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9" ht="12.75">
      <c r="A54" s="184" t="s">
        <v>122</v>
      </c>
      <c r="B54" s="185"/>
      <c r="C54" s="185"/>
      <c r="D54" s="185"/>
      <c r="E54" s="185"/>
      <c r="F54" s="186"/>
      <c r="G54" s="177" t="s">
        <v>121</v>
      </c>
      <c r="H54" s="177" t="s">
        <v>38</v>
      </c>
      <c r="I54" s="177" t="s">
        <v>39</v>
      </c>
    </row>
    <row r="55" spans="1:11" ht="27" customHeight="1">
      <c r="A55" s="187"/>
      <c r="B55" s="188"/>
      <c r="C55" s="188"/>
      <c r="D55" s="188"/>
      <c r="E55" s="188"/>
      <c r="F55" s="189"/>
      <c r="G55" s="178"/>
      <c r="H55" s="178"/>
      <c r="I55" s="178"/>
      <c r="K55" s="148"/>
    </row>
    <row r="56" spans="1:9" ht="12.75">
      <c r="A56" s="179" t="s">
        <v>1</v>
      </c>
      <c r="B56" s="180"/>
      <c r="C56" s="180"/>
      <c r="D56" s="180"/>
      <c r="E56" s="180"/>
      <c r="F56" s="181"/>
      <c r="G56" s="140"/>
      <c r="H56" s="149"/>
      <c r="I56" s="149"/>
    </row>
    <row r="57" spans="1:11" ht="12.75">
      <c r="A57" s="204" t="s">
        <v>123</v>
      </c>
      <c r="B57" s="180"/>
      <c r="C57" s="180"/>
      <c r="D57" s="180"/>
      <c r="E57" s="180"/>
      <c r="F57" s="181"/>
      <c r="G57" s="144" t="s">
        <v>55</v>
      </c>
      <c r="H57" s="26"/>
      <c r="I57" s="26"/>
      <c r="K57" s="148"/>
    </row>
    <row r="58" spans="1:9" ht="12.75">
      <c r="A58" s="147" t="s">
        <v>99</v>
      </c>
      <c r="B58" s="142"/>
      <c r="C58" s="142"/>
      <c r="D58" s="142"/>
      <c r="E58" s="142"/>
      <c r="F58" s="143"/>
      <c r="G58" s="144" t="s">
        <v>124</v>
      </c>
      <c r="H58" s="26"/>
      <c r="I58" s="26"/>
    </row>
    <row r="59" spans="1:11" ht="12.75">
      <c r="A59" s="147" t="s">
        <v>125</v>
      </c>
      <c r="B59" s="142"/>
      <c r="C59" s="142"/>
      <c r="D59" s="142"/>
      <c r="E59" s="142"/>
      <c r="F59" s="143"/>
      <c r="G59" s="144" t="s">
        <v>79</v>
      </c>
      <c r="H59" s="26"/>
      <c r="I59" s="26"/>
      <c r="K59" s="148"/>
    </row>
    <row r="60" spans="1:9" ht="12.75">
      <c r="A60" s="147" t="s">
        <v>126</v>
      </c>
      <c r="B60" s="142"/>
      <c r="C60" s="142"/>
      <c r="D60" s="142"/>
      <c r="E60" s="142"/>
      <c r="F60" s="143"/>
      <c r="G60" s="144" t="s">
        <v>80</v>
      </c>
      <c r="H60" s="26"/>
      <c r="I60" s="26">
        <v>4131.1</v>
      </c>
    </row>
    <row r="61" spans="1:9" ht="12.75">
      <c r="A61" s="147" t="s">
        <v>127</v>
      </c>
      <c r="B61" s="142"/>
      <c r="C61" s="142"/>
      <c r="D61" s="142"/>
      <c r="E61" s="142"/>
      <c r="F61" s="143"/>
      <c r="G61" s="144" t="s">
        <v>81</v>
      </c>
      <c r="H61" s="26">
        <v>20128.8</v>
      </c>
      <c r="I61" s="26"/>
    </row>
    <row r="62" spans="1:9" ht="12.75">
      <c r="A62" s="182" t="s">
        <v>128</v>
      </c>
      <c r="B62" s="180"/>
      <c r="C62" s="180"/>
      <c r="D62" s="180"/>
      <c r="E62" s="180"/>
      <c r="F62" s="181"/>
      <c r="G62" s="140" t="s">
        <v>77</v>
      </c>
      <c r="H62" s="26"/>
      <c r="I62" s="26"/>
    </row>
    <row r="63" spans="1:9" ht="12.75">
      <c r="A63" s="141" t="s">
        <v>130</v>
      </c>
      <c r="B63" s="142"/>
      <c r="C63" s="142"/>
      <c r="D63" s="142"/>
      <c r="E63" s="142"/>
      <c r="F63" s="143"/>
      <c r="G63" s="140" t="s">
        <v>129</v>
      </c>
      <c r="H63" s="26"/>
      <c r="I63" s="26"/>
    </row>
    <row r="64" spans="1:9" ht="12.75">
      <c r="A64" s="205" t="s">
        <v>131</v>
      </c>
      <c r="B64" s="201"/>
      <c r="C64" s="201"/>
      <c r="D64" s="201"/>
      <c r="E64" s="201"/>
      <c r="F64" s="202"/>
      <c r="G64" s="140" t="s">
        <v>78</v>
      </c>
      <c r="H64" s="26"/>
      <c r="I64" s="26"/>
    </row>
    <row r="65" spans="1:9" ht="12.75">
      <c r="A65" s="179" t="s">
        <v>132</v>
      </c>
      <c r="B65" s="180"/>
      <c r="C65" s="180"/>
      <c r="D65" s="180"/>
      <c r="E65" s="180"/>
      <c r="F65" s="181"/>
      <c r="G65" s="145" t="s">
        <v>16</v>
      </c>
      <c r="H65" s="146">
        <f>SUM(H57:H64)</f>
        <v>20128.8</v>
      </c>
      <c r="I65" s="146">
        <f>SUM(I57:I64)</f>
        <v>4131.1</v>
      </c>
    </row>
    <row r="66" spans="1:9" ht="12.75">
      <c r="A66" s="147" t="s">
        <v>135</v>
      </c>
      <c r="B66" s="142"/>
      <c r="C66" s="142"/>
      <c r="D66" s="142"/>
      <c r="E66" s="142"/>
      <c r="F66" s="143"/>
      <c r="G66" s="144" t="s">
        <v>134</v>
      </c>
      <c r="H66" s="146"/>
      <c r="I66" s="146"/>
    </row>
    <row r="67" spans="1:9" ht="12.75">
      <c r="A67" s="206" t="s">
        <v>2</v>
      </c>
      <c r="B67" s="180"/>
      <c r="C67" s="180"/>
      <c r="D67" s="180"/>
      <c r="E67" s="180"/>
      <c r="F67" s="181"/>
      <c r="G67" s="150"/>
      <c r="H67" s="26"/>
      <c r="I67" s="26"/>
    </row>
    <row r="68" spans="1:9" ht="12.75">
      <c r="A68" s="147" t="s">
        <v>123</v>
      </c>
      <c r="B68" s="142"/>
      <c r="C68" s="142"/>
      <c r="D68" s="142"/>
      <c r="E68" s="142"/>
      <c r="F68" s="143"/>
      <c r="G68" s="140" t="s">
        <v>133</v>
      </c>
      <c r="H68" s="26"/>
      <c r="I68" s="26"/>
    </row>
    <row r="69" spans="1:9" ht="12.75">
      <c r="A69" s="147" t="s">
        <v>99</v>
      </c>
      <c r="B69" s="142"/>
      <c r="C69" s="142"/>
      <c r="D69" s="142"/>
      <c r="E69" s="142"/>
      <c r="F69" s="143"/>
      <c r="G69" s="140" t="s">
        <v>136</v>
      </c>
      <c r="H69" s="26"/>
      <c r="I69" s="26"/>
    </row>
    <row r="70" spans="1:9" ht="12.75">
      <c r="A70" s="182" t="s">
        <v>137</v>
      </c>
      <c r="B70" s="180"/>
      <c r="C70" s="180"/>
      <c r="D70" s="180"/>
      <c r="E70" s="180"/>
      <c r="F70" s="181"/>
      <c r="G70" s="140" t="s">
        <v>87</v>
      </c>
      <c r="H70" s="26"/>
      <c r="I70" s="26"/>
    </row>
    <row r="71" spans="1:9" ht="12.75">
      <c r="A71" s="182" t="s">
        <v>138</v>
      </c>
      <c r="B71" s="180"/>
      <c r="C71" s="180"/>
      <c r="D71" s="180"/>
      <c r="E71" s="180"/>
      <c r="F71" s="181"/>
      <c r="G71" s="140" t="s">
        <v>86</v>
      </c>
      <c r="H71" s="26"/>
      <c r="I71" s="26"/>
    </row>
    <row r="72" spans="1:9" ht="12.75">
      <c r="A72" s="182" t="s">
        <v>85</v>
      </c>
      <c r="B72" s="180"/>
      <c r="C72" s="180"/>
      <c r="D72" s="180"/>
      <c r="E72" s="180"/>
      <c r="F72" s="181"/>
      <c r="G72" s="140" t="s">
        <v>84</v>
      </c>
      <c r="H72" s="26"/>
      <c r="I72" s="26"/>
    </row>
    <row r="73" spans="1:9" ht="12.75">
      <c r="A73" s="205" t="s">
        <v>11</v>
      </c>
      <c r="B73" s="201"/>
      <c r="C73" s="201"/>
      <c r="D73" s="201"/>
      <c r="E73" s="201"/>
      <c r="F73" s="202"/>
      <c r="G73" s="140" t="s">
        <v>83</v>
      </c>
      <c r="H73" s="26"/>
      <c r="I73" s="26"/>
    </row>
    <row r="74" spans="1:9" ht="12.75">
      <c r="A74" s="205" t="s">
        <v>139</v>
      </c>
      <c r="B74" s="201"/>
      <c r="C74" s="201"/>
      <c r="D74" s="201"/>
      <c r="E74" s="201"/>
      <c r="F74" s="202"/>
      <c r="G74" s="140" t="s">
        <v>82</v>
      </c>
      <c r="H74" s="26"/>
      <c r="I74" s="26"/>
    </row>
    <row r="75" spans="1:9" ht="12.75">
      <c r="A75" s="179" t="s">
        <v>140</v>
      </c>
      <c r="B75" s="180"/>
      <c r="C75" s="180"/>
      <c r="D75" s="180"/>
      <c r="E75" s="180"/>
      <c r="F75" s="181"/>
      <c r="G75" s="145" t="s">
        <v>14</v>
      </c>
      <c r="H75" s="146">
        <f>SUM(H68:H74)</f>
        <v>0</v>
      </c>
      <c r="I75" s="146">
        <f>SUM(I68:I74)</f>
        <v>0</v>
      </c>
    </row>
    <row r="76" spans="1:9" ht="12.75">
      <c r="A76" s="207" t="s">
        <v>3</v>
      </c>
      <c r="B76" s="201"/>
      <c r="C76" s="201"/>
      <c r="D76" s="201"/>
      <c r="E76" s="201"/>
      <c r="F76" s="202"/>
      <c r="G76" s="150"/>
      <c r="H76" s="26"/>
      <c r="I76" s="26"/>
    </row>
    <row r="77" spans="1:9" ht="12.75">
      <c r="A77" s="204" t="s">
        <v>141</v>
      </c>
      <c r="B77" s="180"/>
      <c r="C77" s="180"/>
      <c r="D77" s="180"/>
      <c r="E77" s="180"/>
      <c r="F77" s="181"/>
      <c r="G77" s="140" t="s">
        <v>88</v>
      </c>
      <c r="H77" s="26">
        <v>64761.4</v>
      </c>
      <c r="I77" s="26">
        <f>I44</f>
        <v>64761.4</v>
      </c>
    </row>
    <row r="78" spans="1:9" ht="12.75">
      <c r="A78" s="204" t="s">
        <v>12</v>
      </c>
      <c r="B78" s="180"/>
      <c r="C78" s="180"/>
      <c r="D78" s="180"/>
      <c r="E78" s="180"/>
      <c r="F78" s="181"/>
      <c r="G78" s="144" t="s">
        <v>89</v>
      </c>
      <c r="H78" s="26"/>
      <c r="I78" s="26"/>
    </row>
    <row r="79" spans="1:9" ht="12.75">
      <c r="A79" s="182" t="s">
        <v>13</v>
      </c>
      <c r="B79" s="180"/>
      <c r="C79" s="180"/>
      <c r="D79" s="180"/>
      <c r="E79" s="180"/>
      <c r="F79" s="181"/>
      <c r="G79" s="140" t="s">
        <v>90</v>
      </c>
      <c r="H79" s="26"/>
      <c r="I79" s="26"/>
    </row>
    <row r="80" spans="1:9" ht="12.75">
      <c r="A80" s="182" t="s">
        <v>62</v>
      </c>
      <c r="B80" s="180"/>
      <c r="C80" s="180"/>
      <c r="D80" s="180"/>
      <c r="E80" s="180"/>
      <c r="F80" s="181"/>
      <c r="G80" s="140" t="s">
        <v>91</v>
      </c>
      <c r="H80" s="26"/>
      <c r="I80" s="26"/>
    </row>
    <row r="81" spans="1:9" ht="12.75">
      <c r="A81" s="174" t="s">
        <v>142</v>
      </c>
      <c r="B81" s="175"/>
      <c r="C81" s="175"/>
      <c r="D81" s="175"/>
      <c r="E81" s="175"/>
      <c r="F81" s="176"/>
      <c r="G81" s="140" t="s">
        <v>92</v>
      </c>
      <c r="H81" s="26">
        <v>76610.8</v>
      </c>
      <c r="I81" s="26">
        <v>41475.9</v>
      </c>
    </row>
    <row r="82" spans="1:11" ht="27" customHeight="1">
      <c r="A82" s="190" t="s">
        <v>144</v>
      </c>
      <c r="B82" s="191"/>
      <c r="C82" s="191"/>
      <c r="D82" s="191"/>
      <c r="E82" s="191"/>
      <c r="F82" s="192"/>
      <c r="G82" s="145" t="s">
        <v>143</v>
      </c>
      <c r="H82" s="167">
        <f>SUM(H77:H81)</f>
        <v>141372.2</v>
      </c>
      <c r="I82" s="167">
        <f>SUM(I77:I81)</f>
        <v>106237.3</v>
      </c>
      <c r="K82" s="148"/>
    </row>
    <row r="83" spans="1:12" ht="12.75">
      <c r="A83" s="182" t="s">
        <v>145</v>
      </c>
      <c r="B83" s="180"/>
      <c r="C83" s="180"/>
      <c r="D83" s="180"/>
      <c r="E83" s="180"/>
      <c r="F83" s="181"/>
      <c r="G83" s="140" t="s">
        <v>93</v>
      </c>
      <c r="H83" s="26"/>
      <c r="I83" s="26"/>
      <c r="K83" s="148"/>
      <c r="L83" s="148"/>
    </row>
    <row r="84" spans="1:11" ht="12.75">
      <c r="A84" s="179" t="s">
        <v>146</v>
      </c>
      <c r="B84" s="180"/>
      <c r="C84" s="180"/>
      <c r="D84" s="180"/>
      <c r="E84" s="180"/>
      <c r="F84" s="181"/>
      <c r="G84" s="145" t="s">
        <v>15</v>
      </c>
      <c r="H84" s="146">
        <f>H82+H65</f>
        <v>161501</v>
      </c>
      <c r="I84" s="146">
        <f>I82</f>
        <v>106237.3</v>
      </c>
      <c r="K84" s="148"/>
    </row>
    <row r="85" spans="1:9" ht="12.75">
      <c r="A85" s="206" t="s">
        <v>147</v>
      </c>
      <c r="B85" s="180"/>
      <c r="C85" s="180"/>
      <c r="D85" s="180"/>
      <c r="E85" s="180"/>
      <c r="F85" s="181"/>
      <c r="G85" s="150"/>
      <c r="H85" s="146">
        <f>H82+H65</f>
        <v>161501</v>
      </c>
      <c r="I85" s="146">
        <f>I84+I65</f>
        <v>110368.40000000001</v>
      </c>
    </row>
    <row r="86" spans="1:9" ht="12.75">
      <c r="A86" s="151"/>
      <c r="B86" s="151"/>
      <c r="C86" s="151"/>
      <c r="D86" s="151"/>
      <c r="E86" s="151"/>
      <c r="F86" s="151"/>
      <c r="G86" s="152"/>
      <c r="H86" s="153"/>
      <c r="I86" s="153"/>
    </row>
    <row r="87" spans="1:9" ht="12.75">
      <c r="A87" s="151"/>
      <c r="B87" s="151"/>
      <c r="C87" s="151"/>
      <c r="D87" s="151"/>
      <c r="E87" s="151"/>
      <c r="F87" s="151"/>
      <c r="G87" s="152"/>
      <c r="H87" s="153"/>
      <c r="I87" s="153"/>
    </row>
    <row r="88" spans="1:7" s="17" customFormat="1" ht="21.75" customHeight="1">
      <c r="A88" s="210" t="s">
        <v>205</v>
      </c>
      <c r="B88" s="210"/>
      <c r="C88" s="110"/>
      <c r="E88" s="208" t="s">
        <v>201</v>
      </c>
      <c r="F88" s="208"/>
      <c r="G88" s="208"/>
    </row>
    <row r="89" spans="1:7" s="17" customFormat="1" ht="11.25" customHeight="1">
      <c r="A89" s="111"/>
      <c r="C89" s="112" t="s">
        <v>202</v>
      </c>
      <c r="E89" s="209" t="s">
        <v>203</v>
      </c>
      <c r="F89" s="209"/>
      <c r="G89" s="209"/>
    </row>
    <row r="90" spans="1:7" s="17" customFormat="1" ht="12.75">
      <c r="A90" s="113"/>
      <c r="B90" s="114"/>
      <c r="C90" s="114"/>
      <c r="D90" s="111"/>
      <c r="E90" s="111"/>
      <c r="F90" s="111"/>
      <c r="G90" s="111"/>
    </row>
    <row r="91" spans="1:7" s="17" customFormat="1" ht="32.25" customHeight="1">
      <c r="A91" s="210" t="s">
        <v>206</v>
      </c>
      <c r="B91" s="210"/>
      <c r="C91" s="110"/>
      <c r="E91" s="208" t="s">
        <v>204</v>
      </c>
      <c r="F91" s="208"/>
      <c r="G91" s="208"/>
    </row>
    <row r="92" spans="3:7" s="17" customFormat="1" ht="11.25" customHeight="1">
      <c r="C92" s="112" t="s">
        <v>202</v>
      </c>
      <c r="E92" s="209" t="s">
        <v>203</v>
      </c>
      <c r="F92" s="209"/>
      <c r="G92" s="209"/>
    </row>
    <row r="95" ht="12.75">
      <c r="A95" s="154"/>
    </row>
  </sheetData>
  <sheetProtection/>
  <mergeCells count="70">
    <mergeCell ref="A8:G8"/>
    <mergeCell ref="A19:B19"/>
    <mergeCell ref="D16:H16"/>
    <mergeCell ref="D14:I14"/>
    <mergeCell ref="G2:I2"/>
    <mergeCell ref="G5:I5"/>
    <mergeCell ref="G4:I4"/>
    <mergeCell ref="G7:I7"/>
    <mergeCell ref="D15:I15"/>
    <mergeCell ref="E88:G88"/>
    <mergeCell ref="E89:G89"/>
    <mergeCell ref="E91:G91"/>
    <mergeCell ref="E92:G92"/>
    <mergeCell ref="A88:B88"/>
    <mergeCell ref="A91:B91"/>
    <mergeCell ref="A79:F79"/>
    <mergeCell ref="A80:F80"/>
    <mergeCell ref="A83:F83"/>
    <mergeCell ref="A84:F84"/>
    <mergeCell ref="A85:F85"/>
    <mergeCell ref="A73:F73"/>
    <mergeCell ref="A74:F74"/>
    <mergeCell ref="A75:F75"/>
    <mergeCell ref="A76:F76"/>
    <mergeCell ref="A77:F77"/>
    <mergeCell ref="A56:F56"/>
    <mergeCell ref="A57:F57"/>
    <mergeCell ref="A62:F62"/>
    <mergeCell ref="A78:F78"/>
    <mergeCell ref="A64:F64"/>
    <mergeCell ref="A65:F65"/>
    <mergeCell ref="A67:F67"/>
    <mergeCell ref="A70:F70"/>
    <mergeCell ref="A71:F71"/>
    <mergeCell ref="A72:F72"/>
    <mergeCell ref="A46:F46"/>
    <mergeCell ref="A47:F47"/>
    <mergeCell ref="A48:F48"/>
    <mergeCell ref="A49:F49"/>
    <mergeCell ref="A50:F50"/>
    <mergeCell ref="A51:F51"/>
    <mergeCell ref="A21:F21"/>
    <mergeCell ref="A22:F22"/>
    <mergeCell ref="A24:F24"/>
    <mergeCell ref="A30:F30"/>
    <mergeCell ref="A31:F31"/>
    <mergeCell ref="H20:I20"/>
    <mergeCell ref="A26:F26"/>
    <mergeCell ref="A23:F23"/>
    <mergeCell ref="A25:F25"/>
    <mergeCell ref="H54:H55"/>
    <mergeCell ref="I54:I55"/>
    <mergeCell ref="A54:F55"/>
    <mergeCell ref="A82:F82"/>
    <mergeCell ref="A27:F27"/>
    <mergeCell ref="A28:F28"/>
    <mergeCell ref="A29:F29"/>
    <mergeCell ref="A38:F38"/>
    <mergeCell ref="A39:F39"/>
    <mergeCell ref="A32:F32"/>
    <mergeCell ref="A35:F35"/>
    <mergeCell ref="A37:F37"/>
    <mergeCell ref="A81:F81"/>
    <mergeCell ref="G54:G55"/>
    <mergeCell ref="A33:F33"/>
    <mergeCell ref="A41:F41"/>
    <mergeCell ref="A43:F43"/>
    <mergeCell ref="A44:F44"/>
    <mergeCell ref="A45:F45"/>
    <mergeCell ref="A40:F40"/>
  </mergeCells>
  <printOptions/>
  <pageMargins left="0.9055118110236221" right="0.1968503937007874" top="0.7874015748031497" bottom="0.7874015748031497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46"/>
  <sheetViews>
    <sheetView view="pageBreakPreview" zoomScaleSheetLayoutView="100" zoomScalePageLayoutView="0" workbookViewId="0" topLeftCell="A31">
      <selection activeCell="C52" sqref="C52"/>
    </sheetView>
  </sheetViews>
  <sheetFormatPr defaultColWidth="9.140625" defaultRowHeight="12.75"/>
  <cols>
    <col min="1" max="1" width="35.57421875" style="0" customWidth="1"/>
    <col min="2" max="2" width="13.28125" style="0" customWidth="1"/>
    <col min="3" max="3" width="16.28125" style="0" customWidth="1"/>
    <col min="4" max="4" width="16.00390625" style="0" customWidth="1"/>
    <col min="5" max="5" width="16.7109375" style="0" customWidth="1"/>
  </cols>
  <sheetData>
    <row r="1" spans="1:5" ht="17.25" customHeight="1">
      <c r="A1" s="222" t="s">
        <v>231</v>
      </c>
      <c r="B1" s="222"/>
      <c r="C1" s="222"/>
      <c r="D1" s="222"/>
      <c r="E1" s="222"/>
    </row>
    <row r="2" spans="1:5" ht="17.25" customHeight="1">
      <c r="A2" s="223" t="s">
        <v>247</v>
      </c>
      <c r="B2" s="223"/>
      <c r="C2" s="223"/>
      <c r="D2" s="223"/>
      <c r="E2" s="223"/>
    </row>
    <row r="3" ht="15.75">
      <c r="A3" s="81"/>
    </row>
    <row r="4" spans="1:8" s="17" customFormat="1" ht="24.75" customHeight="1">
      <c r="A4" s="67" t="s">
        <v>187</v>
      </c>
      <c r="B4" s="68" t="s">
        <v>188</v>
      </c>
      <c r="C4" s="67"/>
      <c r="D4" s="67"/>
      <c r="E4" s="69"/>
      <c r="F4" s="67"/>
      <c r="G4" s="82"/>
      <c r="H4" s="70"/>
    </row>
    <row r="5" spans="1:8" s="17" customFormat="1" ht="24.75" customHeight="1">
      <c r="A5" s="67" t="s">
        <v>200</v>
      </c>
      <c r="B5" s="224" t="s">
        <v>96</v>
      </c>
      <c r="C5" s="224"/>
      <c r="D5" s="224"/>
      <c r="E5" s="224"/>
      <c r="F5" s="86"/>
      <c r="G5" s="66"/>
      <c r="H5" s="78"/>
    </row>
    <row r="6" spans="1:8" s="17" customFormat="1" ht="24.75" customHeight="1">
      <c r="A6" s="67" t="s">
        <v>191</v>
      </c>
      <c r="B6" s="225" t="s">
        <v>192</v>
      </c>
      <c r="C6" s="225"/>
      <c r="D6" s="225"/>
      <c r="E6" s="225"/>
      <c r="F6" s="68"/>
      <c r="G6" s="28"/>
      <c r="H6" s="79"/>
    </row>
    <row r="7" spans="1:8" s="17" customFormat="1" ht="24.75" customHeight="1">
      <c r="A7" s="67" t="s">
        <v>189</v>
      </c>
      <c r="B7" s="224" t="s">
        <v>190</v>
      </c>
      <c r="C7" s="224"/>
      <c r="D7" s="224"/>
      <c r="E7" s="224"/>
      <c r="F7" s="86"/>
      <c r="G7" s="28"/>
      <c r="H7" s="79"/>
    </row>
    <row r="8" spans="1:8" s="17" customFormat="1" ht="24.75" customHeight="1">
      <c r="A8" s="67" t="s">
        <v>194</v>
      </c>
      <c r="B8" s="68" t="s">
        <v>268</v>
      </c>
      <c r="C8" s="67"/>
      <c r="D8" s="67"/>
      <c r="E8" s="69"/>
      <c r="F8" s="67"/>
      <c r="G8" s="67"/>
      <c r="H8" s="66"/>
    </row>
    <row r="9" spans="1:8" s="17" customFormat="1" ht="24.75" customHeight="1">
      <c r="A9" s="67" t="s">
        <v>251</v>
      </c>
      <c r="B9" s="68" t="s">
        <v>252</v>
      </c>
      <c r="C9" s="67"/>
      <c r="D9" s="67"/>
      <c r="E9" s="69"/>
      <c r="F9" s="67"/>
      <c r="G9" s="67"/>
      <c r="H9" s="66"/>
    </row>
    <row r="10" spans="1:8" s="17" customFormat="1" ht="24.75" customHeight="1">
      <c r="A10" s="67" t="s">
        <v>193</v>
      </c>
      <c r="B10" s="68" t="s">
        <v>166</v>
      </c>
      <c r="C10" s="67"/>
      <c r="D10" s="67"/>
      <c r="E10" s="69"/>
      <c r="F10" s="67"/>
      <c r="G10" s="67"/>
      <c r="H10" s="66"/>
    </row>
    <row r="11" spans="1:5" s="87" customFormat="1" ht="22.5" customHeight="1">
      <c r="A11" s="220" t="s">
        <v>216</v>
      </c>
      <c r="B11" s="220" t="s">
        <v>217</v>
      </c>
      <c r="C11" s="220" t="s">
        <v>233</v>
      </c>
      <c r="D11" s="219" t="s">
        <v>232</v>
      </c>
      <c r="E11" s="220" t="s">
        <v>218</v>
      </c>
    </row>
    <row r="12" spans="1:5" s="87" customFormat="1" ht="23.25" customHeight="1">
      <c r="A12" s="220"/>
      <c r="B12" s="220"/>
      <c r="C12" s="220"/>
      <c r="D12" s="219"/>
      <c r="E12" s="220"/>
    </row>
    <row r="13" spans="1:5" ht="13.5" customHeight="1">
      <c r="A13" s="83">
        <v>1</v>
      </c>
      <c r="B13" s="84">
        <v>2</v>
      </c>
      <c r="C13" s="83">
        <v>3</v>
      </c>
      <c r="D13" s="83">
        <v>4</v>
      </c>
      <c r="E13" s="83">
        <v>5</v>
      </c>
    </row>
    <row r="14" spans="1:5" ht="25.5" customHeight="1">
      <c r="A14" s="115" t="s">
        <v>249</v>
      </c>
      <c r="B14" s="116" t="s">
        <v>250</v>
      </c>
      <c r="C14" s="159">
        <v>8476.6</v>
      </c>
      <c r="D14" s="159">
        <f>C14</f>
        <v>8476.6</v>
      </c>
      <c r="E14" s="118">
        <f aca="true" t="shared" si="0" ref="E14:E21">C14-D14</f>
        <v>0</v>
      </c>
    </row>
    <row r="15" spans="1:5" ht="15" customHeight="1">
      <c r="A15" s="85" t="s">
        <v>248</v>
      </c>
      <c r="B15" s="91" t="s">
        <v>41</v>
      </c>
      <c r="C15" s="157">
        <f>403651.1-3584</f>
        <v>400067.1</v>
      </c>
      <c r="D15" s="157">
        <f>C15</f>
        <v>400067.1</v>
      </c>
      <c r="E15" s="118">
        <f t="shared" si="0"/>
        <v>0</v>
      </c>
    </row>
    <row r="16" spans="1:5" ht="13.5" customHeight="1">
      <c r="A16" s="85" t="s">
        <v>234</v>
      </c>
      <c r="B16" s="91" t="s">
        <v>43</v>
      </c>
      <c r="C16" s="157">
        <f>C17+C29</f>
        <v>400067.1</v>
      </c>
      <c r="D16" s="157">
        <f>D17+D29</f>
        <v>367445</v>
      </c>
      <c r="E16" s="118">
        <f t="shared" si="0"/>
        <v>32622.099999999977</v>
      </c>
    </row>
    <row r="17" spans="1:6" ht="40.5" customHeight="1">
      <c r="A17" s="90" t="s">
        <v>235</v>
      </c>
      <c r="B17" s="91"/>
      <c r="C17" s="159">
        <f>SUM(C18:C28)</f>
        <v>302881.3</v>
      </c>
      <c r="D17" s="159">
        <f>SUM(D18:D28)</f>
        <v>292947.4</v>
      </c>
      <c r="E17" s="118">
        <f t="shared" si="0"/>
        <v>9933.899999999965</v>
      </c>
      <c r="F17" s="160"/>
    </row>
    <row r="18" spans="1:5" ht="13.5" customHeight="1">
      <c r="A18" s="85" t="s">
        <v>179</v>
      </c>
      <c r="B18" s="91" t="s">
        <v>44</v>
      </c>
      <c r="C18" s="157">
        <f>219271.2+10000-7178.9</f>
        <v>222092.30000000002</v>
      </c>
      <c r="D18" s="157">
        <f>200206.1+8516.8+2435.7+5230.2</f>
        <v>216388.80000000002</v>
      </c>
      <c r="E18" s="117">
        <f t="shared" si="0"/>
        <v>5703.5</v>
      </c>
    </row>
    <row r="19" spans="1:5" ht="14.25" customHeight="1">
      <c r="A19" s="85" t="s">
        <v>28</v>
      </c>
      <c r="B19" s="91" t="s">
        <v>45</v>
      </c>
      <c r="C19" s="157">
        <f>100+7178.9</f>
        <v>7278.9</v>
      </c>
      <c r="D19" s="157">
        <f>7278.9</f>
        <v>7278.9</v>
      </c>
      <c r="E19" s="117">
        <f t="shared" si="0"/>
        <v>0</v>
      </c>
    </row>
    <row r="20" spans="1:5" ht="12.75" customHeight="1">
      <c r="A20" s="85" t="s">
        <v>219</v>
      </c>
      <c r="B20" s="91" t="s">
        <v>46</v>
      </c>
      <c r="C20" s="157">
        <v>1591</v>
      </c>
      <c r="D20" s="157">
        <v>1590.8</v>
      </c>
      <c r="E20" s="117">
        <f t="shared" si="0"/>
        <v>0.20000000000004547</v>
      </c>
    </row>
    <row r="21" spans="1:5" ht="26.25" customHeight="1">
      <c r="A21" s="85" t="s">
        <v>220</v>
      </c>
      <c r="B21" s="91" t="s">
        <v>47</v>
      </c>
      <c r="C21" s="157">
        <f>6187+2943</f>
        <v>9130</v>
      </c>
      <c r="D21" s="157">
        <f>5632.1+2573.8+924.1</f>
        <v>9130.000000000002</v>
      </c>
      <c r="E21" s="117">
        <f t="shared" si="0"/>
        <v>0</v>
      </c>
    </row>
    <row r="22" spans="1:5" ht="12" customHeight="1">
      <c r="A22" s="85" t="s">
        <v>236</v>
      </c>
      <c r="B22" s="91" t="s">
        <v>48</v>
      </c>
      <c r="C22" s="157"/>
      <c r="D22" s="157"/>
      <c r="E22" s="117"/>
    </row>
    <row r="23" spans="1:7" ht="12" customHeight="1">
      <c r="A23" s="85" t="s">
        <v>237</v>
      </c>
      <c r="B23" s="91">
        <v>80</v>
      </c>
      <c r="C23" s="157"/>
      <c r="D23" s="157"/>
      <c r="E23" s="117"/>
      <c r="G23" s="160"/>
    </row>
    <row r="24" spans="1:5" ht="13.5" customHeight="1">
      <c r="A24" s="85" t="s">
        <v>221</v>
      </c>
      <c r="B24" s="91" t="s">
        <v>49</v>
      </c>
      <c r="C24" s="157"/>
      <c r="D24" s="157"/>
      <c r="E24" s="117"/>
    </row>
    <row r="25" spans="1:7" ht="12" customHeight="1">
      <c r="A25" s="85" t="s">
        <v>238</v>
      </c>
      <c r="B25" s="91">
        <v>100</v>
      </c>
      <c r="C25" s="157">
        <v>11372</v>
      </c>
      <c r="D25" s="157">
        <f>14237.8-2865.8</f>
        <v>11372</v>
      </c>
      <c r="E25" s="117">
        <f>C25-D25</f>
        <v>0</v>
      </c>
      <c r="G25" s="160"/>
    </row>
    <row r="26" spans="1:7" ht="13.5" customHeight="1">
      <c r="A26" s="85" t="s">
        <v>239</v>
      </c>
      <c r="B26" s="83">
        <v>110</v>
      </c>
      <c r="C26" s="157"/>
      <c r="D26" s="157"/>
      <c r="E26" s="117"/>
      <c r="G26" s="160"/>
    </row>
    <row r="27" spans="1:5" ht="15" customHeight="1">
      <c r="A27" s="85" t="s">
        <v>240</v>
      </c>
      <c r="B27" s="83">
        <v>120</v>
      </c>
      <c r="C27" s="157"/>
      <c r="D27" s="157"/>
      <c r="E27" s="117"/>
    </row>
    <row r="28" spans="1:5" ht="14.25" customHeight="1">
      <c r="A28" s="85" t="s">
        <v>241</v>
      </c>
      <c r="B28" s="83">
        <v>130</v>
      </c>
      <c r="C28" s="157">
        <f>46884.4+1053+3479.7</f>
        <v>51417.1</v>
      </c>
      <c r="D28" s="157">
        <f>48122.4+1053+3497-1255.3-4230.2</f>
        <v>47186.9</v>
      </c>
      <c r="E28" s="117">
        <f>C28-D28</f>
        <v>4230.199999999997</v>
      </c>
    </row>
    <row r="29" spans="1:6" ht="38.25" customHeight="1">
      <c r="A29" s="90" t="s">
        <v>242</v>
      </c>
      <c r="B29" s="83"/>
      <c r="C29" s="159">
        <f>SUM(C30:C41)</f>
        <v>97185.8</v>
      </c>
      <c r="D29" s="159">
        <f>SUM(D30:D41)</f>
        <v>74497.59999999999</v>
      </c>
      <c r="E29" s="118">
        <f>C29-D29</f>
        <v>22688.20000000001</v>
      </c>
      <c r="F29" s="80"/>
    </row>
    <row r="30" spans="1:5" ht="15" customHeight="1">
      <c r="A30" s="85" t="s">
        <v>222</v>
      </c>
      <c r="B30" s="83">
        <v>140</v>
      </c>
      <c r="C30" s="157">
        <f>12516.6+414+5543.8+13842.7</f>
        <v>32317.100000000002</v>
      </c>
      <c r="D30" s="157">
        <f>13418.5+413.7+5557.3+14436-1508.4</f>
        <v>32317.1</v>
      </c>
      <c r="E30" s="117">
        <f>C30-D30</f>
        <v>0</v>
      </c>
    </row>
    <row r="31" spans="1:12" ht="15.75" customHeight="1">
      <c r="A31" s="85" t="s">
        <v>181</v>
      </c>
      <c r="B31" s="83">
        <v>150</v>
      </c>
      <c r="C31" s="157">
        <f>154.9+1028.2</f>
        <v>1183.1000000000001</v>
      </c>
      <c r="D31" s="157">
        <f>154.9+8807.9-7779.7</f>
        <v>1183.0999999999995</v>
      </c>
      <c r="E31" s="117">
        <f>C31-D31</f>
        <v>0</v>
      </c>
      <c r="L31" s="160"/>
    </row>
    <row r="32" spans="1:5" ht="14.25" customHeight="1">
      <c r="A32" s="85" t="s">
        <v>223</v>
      </c>
      <c r="B32" s="83">
        <v>160</v>
      </c>
      <c r="C32" s="157"/>
      <c r="D32" s="157"/>
      <c r="E32" s="117">
        <f aca="true" t="shared" si="1" ref="E32:E39">C32-D32</f>
        <v>0</v>
      </c>
    </row>
    <row r="33" spans="1:5" ht="15" customHeight="1">
      <c r="A33" s="85" t="s">
        <v>180</v>
      </c>
      <c r="B33" s="83">
        <v>170</v>
      </c>
      <c r="C33" s="157">
        <f>29777</f>
        <v>29777</v>
      </c>
      <c r="D33" s="157">
        <f>26946.4+2830.6</f>
        <v>29777</v>
      </c>
      <c r="E33" s="117">
        <f t="shared" si="1"/>
        <v>0</v>
      </c>
    </row>
    <row r="34" spans="1:5" ht="14.25" customHeight="1">
      <c r="A34" s="85" t="s">
        <v>224</v>
      </c>
      <c r="B34" s="83">
        <v>180</v>
      </c>
      <c r="C34" s="157"/>
      <c r="D34" s="157"/>
      <c r="E34" s="117">
        <f t="shared" si="1"/>
        <v>0</v>
      </c>
    </row>
    <row r="35" spans="1:5" ht="13.5" customHeight="1">
      <c r="A35" s="85" t="s">
        <v>225</v>
      </c>
      <c r="B35" s="83">
        <v>190</v>
      </c>
      <c r="C35" s="157"/>
      <c r="D35" s="157"/>
      <c r="E35" s="117">
        <f t="shared" si="1"/>
        <v>0</v>
      </c>
    </row>
    <row r="36" spans="1:5" ht="15" customHeight="1">
      <c r="A36" s="85" t="s">
        <v>226</v>
      </c>
      <c r="B36" s="83">
        <v>200</v>
      </c>
      <c r="C36" s="157">
        <v>2276.5</v>
      </c>
      <c r="D36" s="157">
        <v>2276.5</v>
      </c>
      <c r="E36" s="117">
        <f t="shared" si="1"/>
        <v>0</v>
      </c>
    </row>
    <row r="37" spans="1:10" ht="13.5" customHeight="1">
      <c r="A37" s="85" t="s">
        <v>269</v>
      </c>
      <c r="B37" s="83">
        <v>210</v>
      </c>
      <c r="C37" s="157">
        <v>30885.7</v>
      </c>
      <c r="D37" s="157">
        <f>12028.1-2830.6-1000</f>
        <v>8197.5</v>
      </c>
      <c r="E37" s="117">
        <f t="shared" si="1"/>
        <v>22688.2</v>
      </c>
      <c r="J37" s="160"/>
    </row>
    <row r="38" spans="1:5" ht="14.25" customHeight="1">
      <c r="A38" s="85" t="s">
        <v>227</v>
      </c>
      <c r="B38" s="83">
        <v>220</v>
      </c>
      <c r="C38" s="157"/>
      <c r="D38" s="157"/>
      <c r="E38" s="117">
        <f t="shared" si="1"/>
        <v>0</v>
      </c>
    </row>
    <row r="39" spans="1:5" ht="12.75" customHeight="1">
      <c r="A39" s="85" t="s">
        <v>241</v>
      </c>
      <c r="B39" s="83">
        <v>230</v>
      </c>
      <c r="C39" s="157">
        <v>746.4</v>
      </c>
      <c r="D39" s="157">
        <f>509.4+237</f>
        <v>746.4</v>
      </c>
      <c r="E39" s="117">
        <f t="shared" si="1"/>
        <v>0</v>
      </c>
    </row>
    <row r="40" spans="1:11" ht="12.75" customHeight="1">
      <c r="A40" s="85" t="s">
        <v>228</v>
      </c>
      <c r="B40" s="83">
        <v>240</v>
      </c>
      <c r="C40" s="157"/>
      <c r="D40" s="157"/>
      <c r="E40" s="117"/>
      <c r="J40" s="166"/>
      <c r="K40" s="160"/>
    </row>
    <row r="41" spans="1:5" ht="13.5" customHeight="1">
      <c r="A41" s="85" t="s">
        <v>229</v>
      </c>
      <c r="B41" s="83">
        <v>250</v>
      </c>
      <c r="C41" s="157"/>
      <c r="D41" s="157"/>
      <c r="E41" s="117"/>
    </row>
    <row r="42" spans="1:8" ht="15" customHeight="1">
      <c r="A42" s="85" t="s">
        <v>230</v>
      </c>
      <c r="B42" s="83">
        <v>270</v>
      </c>
      <c r="C42" s="117"/>
      <c r="D42" s="117"/>
      <c r="E42" s="157">
        <f>D14+D15-D16</f>
        <v>41098.69999999995</v>
      </c>
      <c r="F42" s="160"/>
      <c r="H42" s="165"/>
    </row>
    <row r="43" spans="1:6" ht="21.75" customHeight="1">
      <c r="A43" s="76" t="s">
        <v>205</v>
      </c>
      <c r="B43" s="71"/>
      <c r="D43" s="71" t="s">
        <v>201</v>
      </c>
      <c r="E43" s="89"/>
      <c r="F43" s="89"/>
    </row>
    <row r="44" spans="1:6" ht="11.25" customHeight="1">
      <c r="A44" s="15"/>
      <c r="B44" s="74" t="s">
        <v>202</v>
      </c>
      <c r="D44" s="221" t="s">
        <v>203</v>
      </c>
      <c r="E44" s="221"/>
      <c r="F44" s="88"/>
    </row>
    <row r="45" spans="1:6" ht="32.25" customHeight="1">
      <c r="A45" s="76" t="s">
        <v>206</v>
      </c>
      <c r="B45" s="71"/>
      <c r="D45" s="71" t="s">
        <v>204</v>
      </c>
      <c r="E45" s="89"/>
      <c r="F45" s="89"/>
    </row>
    <row r="46" spans="2:6" ht="11.25" customHeight="1">
      <c r="B46" s="74" t="s">
        <v>202</v>
      </c>
      <c r="D46" s="221" t="s">
        <v>203</v>
      </c>
      <c r="E46" s="221"/>
      <c r="F46" s="88"/>
    </row>
  </sheetData>
  <sheetProtection/>
  <mergeCells count="12">
    <mergeCell ref="B11:B12"/>
    <mergeCell ref="C11:C12"/>
    <mergeCell ref="D11:D12"/>
    <mergeCell ref="E11:E12"/>
    <mergeCell ref="D44:E44"/>
    <mergeCell ref="D46:E46"/>
    <mergeCell ref="A1:E1"/>
    <mergeCell ref="A2:E2"/>
    <mergeCell ref="B5:E5"/>
    <mergeCell ref="B6:E6"/>
    <mergeCell ref="B7:E7"/>
    <mergeCell ref="A11:A12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6"/>
  <sheetViews>
    <sheetView view="pageBreakPreview" zoomScaleSheetLayoutView="100" zoomScalePageLayoutView="0" workbookViewId="0" topLeftCell="A16">
      <selection activeCell="F3" sqref="F3:K5"/>
    </sheetView>
  </sheetViews>
  <sheetFormatPr defaultColWidth="9.140625" defaultRowHeight="12.75"/>
  <cols>
    <col min="1" max="1" width="35.57421875" style="0" customWidth="1"/>
    <col min="2" max="2" width="13.28125" style="0" customWidth="1"/>
    <col min="3" max="3" width="16.28125" style="0" customWidth="1"/>
    <col min="4" max="4" width="16.00390625" style="0" customWidth="1"/>
    <col min="5" max="5" width="16.7109375" style="0" customWidth="1"/>
  </cols>
  <sheetData>
    <row r="1" spans="1:5" ht="12.75">
      <c r="A1" s="222" t="s">
        <v>231</v>
      </c>
      <c r="B1" s="222"/>
      <c r="C1" s="222"/>
      <c r="D1" s="222"/>
      <c r="E1" s="222"/>
    </row>
    <row r="2" spans="1:5" ht="17.25" customHeight="1">
      <c r="A2" s="223" t="s">
        <v>247</v>
      </c>
      <c r="B2" s="223"/>
      <c r="C2" s="223"/>
      <c r="D2" s="223"/>
      <c r="E2" s="223"/>
    </row>
    <row r="3" ht="15.75">
      <c r="A3" s="81"/>
    </row>
    <row r="4" spans="1:8" s="17" customFormat="1" ht="24.75" customHeight="1">
      <c r="A4" s="67" t="s">
        <v>187</v>
      </c>
      <c r="B4" s="68" t="s">
        <v>188</v>
      </c>
      <c r="C4" s="67"/>
      <c r="D4" s="67"/>
      <c r="E4" s="69"/>
      <c r="F4" s="67"/>
      <c r="G4" s="82"/>
      <c r="H4" s="70"/>
    </row>
    <row r="5" spans="1:8" s="17" customFormat="1" ht="24.75" customHeight="1">
      <c r="A5" s="67" t="s">
        <v>200</v>
      </c>
      <c r="B5" s="224" t="s">
        <v>96</v>
      </c>
      <c r="C5" s="224"/>
      <c r="D5" s="224"/>
      <c r="E5" s="224"/>
      <c r="F5" s="86"/>
      <c r="G5" s="66"/>
      <c r="H5" s="78"/>
    </row>
    <row r="6" spans="1:8" s="17" customFormat="1" ht="24.75" customHeight="1">
      <c r="A6" s="67" t="s">
        <v>191</v>
      </c>
      <c r="B6" s="225" t="s">
        <v>192</v>
      </c>
      <c r="C6" s="225"/>
      <c r="D6" s="225"/>
      <c r="E6" s="225"/>
      <c r="F6" s="68"/>
      <c r="G6" s="28"/>
      <c r="H6" s="79"/>
    </row>
    <row r="7" spans="1:8" s="17" customFormat="1" ht="24.75" customHeight="1">
      <c r="A7" s="67" t="s">
        <v>189</v>
      </c>
      <c r="B7" s="224" t="s">
        <v>190</v>
      </c>
      <c r="C7" s="224"/>
      <c r="D7" s="224"/>
      <c r="E7" s="224"/>
      <c r="F7" s="86"/>
      <c r="G7" s="28"/>
      <c r="H7" s="79"/>
    </row>
    <row r="8" spans="1:8" s="17" customFormat="1" ht="24.75" customHeight="1">
      <c r="A8" s="67" t="s">
        <v>194</v>
      </c>
      <c r="B8" s="68" t="s">
        <v>268</v>
      </c>
      <c r="C8" s="67"/>
      <c r="D8" s="67"/>
      <c r="E8" s="69"/>
      <c r="F8" s="67"/>
      <c r="G8" s="67"/>
      <c r="H8" s="66"/>
    </row>
    <row r="9" spans="1:8" s="17" customFormat="1" ht="24.75" customHeight="1">
      <c r="A9" s="67" t="s">
        <v>251</v>
      </c>
      <c r="B9" s="68" t="s">
        <v>253</v>
      </c>
      <c r="C9" s="67"/>
      <c r="D9" s="67"/>
      <c r="E9" s="69"/>
      <c r="F9" s="67"/>
      <c r="G9" s="67"/>
      <c r="H9" s="66"/>
    </row>
    <row r="10" spans="1:8" s="17" customFormat="1" ht="24.75" customHeight="1">
      <c r="A10" s="67" t="s">
        <v>193</v>
      </c>
      <c r="B10" s="68" t="s">
        <v>166</v>
      </c>
      <c r="C10" s="67"/>
      <c r="D10" s="67"/>
      <c r="E10" s="69"/>
      <c r="F10" s="67"/>
      <c r="G10" s="67"/>
      <c r="H10" s="66"/>
    </row>
    <row r="11" spans="1:5" s="87" customFormat="1" ht="22.5" customHeight="1">
      <c r="A11" s="220" t="s">
        <v>216</v>
      </c>
      <c r="B11" s="220" t="s">
        <v>217</v>
      </c>
      <c r="C11" s="220" t="s">
        <v>233</v>
      </c>
      <c r="D11" s="219" t="s">
        <v>232</v>
      </c>
      <c r="E11" s="220" t="s">
        <v>218</v>
      </c>
    </row>
    <row r="12" spans="1:5" s="87" customFormat="1" ht="23.25" customHeight="1">
      <c r="A12" s="220"/>
      <c r="B12" s="220"/>
      <c r="C12" s="220"/>
      <c r="D12" s="219"/>
      <c r="E12" s="220"/>
    </row>
    <row r="13" spans="1:5" ht="13.5" customHeight="1">
      <c r="A13" s="83">
        <v>1</v>
      </c>
      <c r="B13" s="84">
        <v>2</v>
      </c>
      <c r="C13" s="83">
        <v>3</v>
      </c>
      <c r="D13" s="83">
        <v>4</v>
      </c>
      <c r="E13" s="83">
        <v>5</v>
      </c>
    </row>
    <row r="14" spans="1:5" ht="25.5" customHeight="1">
      <c r="A14" s="115" t="s">
        <v>249</v>
      </c>
      <c r="B14" s="116" t="s">
        <v>250</v>
      </c>
      <c r="C14" s="118">
        <v>4145.2</v>
      </c>
      <c r="D14" s="118">
        <f>C14</f>
        <v>4145.2</v>
      </c>
      <c r="E14" s="117">
        <f>C14-D14</f>
        <v>0</v>
      </c>
    </row>
    <row r="15" spans="1:5" ht="27" customHeight="1">
      <c r="A15" s="85" t="s">
        <v>248</v>
      </c>
      <c r="B15" s="91" t="s">
        <v>41</v>
      </c>
      <c r="C15" s="157">
        <v>118444.8</v>
      </c>
      <c r="D15" s="157">
        <f>C15</f>
        <v>118444.8</v>
      </c>
      <c r="E15" s="118">
        <f>C15-D15</f>
        <v>0</v>
      </c>
    </row>
    <row r="16" spans="1:5" ht="13.5" customHeight="1">
      <c r="A16" s="85" t="s">
        <v>234</v>
      </c>
      <c r="B16" s="91" t="s">
        <v>43</v>
      </c>
      <c r="C16" s="157">
        <f>C17+C29</f>
        <v>118444.79999999999</v>
      </c>
      <c r="D16" s="157">
        <f>D17+D29</f>
        <v>107657.3</v>
      </c>
      <c r="E16" s="159">
        <f>C16-D16</f>
        <v>10787.499999999985</v>
      </c>
    </row>
    <row r="17" spans="1:5" ht="40.5" customHeight="1">
      <c r="A17" s="90" t="s">
        <v>235</v>
      </c>
      <c r="B17" s="91"/>
      <c r="C17" s="159">
        <f>SUM(C18:C28)</f>
        <v>76151.79999999999</v>
      </c>
      <c r="D17" s="159">
        <f>SUM(D18:D28)</f>
        <v>73280.3</v>
      </c>
      <c r="E17" s="118">
        <f>C17-D17</f>
        <v>2871.4999999999854</v>
      </c>
    </row>
    <row r="18" spans="1:5" ht="13.5" customHeight="1">
      <c r="A18" s="85" t="s">
        <v>179</v>
      </c>
      <c r="B18" s="91" t="s">
        <v>44</v>
      </c>
      <c r="C18" s="157">
        <f>30646+1204.7</f>
        <v>31850.7</v>
      </c>
      <c r="D18" s="157">
        <f>25861.3+1204.7+3983.7-28.9</f>
        <v>31020.8</v>
      </c>
      <c r="E18" s="157">
        <f>C18-D18</f>
        <v>829.9000000000015</v>
      </c>
    </row>
    <row r="19" spans="1:5" ht="14.25" customHeight="1">
      <c r="A19" s="85" t="s">
        <v>28</v>
      </c>
      <c r="B19" s="91" t="s">
        <v>45</v>
      </c>
      <c r="C19" s="157"/>
      <c r="D19" s="157"/>
      <c r="E19" s="157">
        <f aca="true" t="shared" si="0" ref="E19:E28">C19-D19</f>
        <v>0</v>
      </c>
    </row>
    <row r="20" spans="1:5" ht="12.75" customHeight="1">
      <c r="A20" s="85" t="s">
        <v>219</v>
      </c>
      <c r="B20" s="91" t="s">
        <v>46</v>
      </c>
      <c r="C20" s="157"/>
      <c r="D20" s="157"/>
      <c r="E20" s="157">
        <f t="shared" si="0"/>
        <v>0</v>
      </c>
    </row>
    <row r="21" spans="1:5" ht="26.25" customHeight="1">
      <c r="A21" s="85" t="s">
        <v>220</v>
      </c>
      <c r="B21" s="91" t="s">
        <v>47</v>
      </c>
      <c r="C21" s="157">
        <f>907+432</f>
        <v>1339</v>
      </c>
      <c r="D21" s="157">
        <f>665.2+303.7+109.9+260.2</f>
        <v>1339.0000000000002</v>
      </c>
      <c r="E21" s="157">
        <f t="shared" si="0"/>
        <v>0</v>
      </c>
    </row>
    <row r="22" spans="1:5" ht="12" customHeight="1">
      <c r="A22" s="85" t="s">
        <v>236</v>
      </c>
      <c r="B22" s="91" t="s">
        <v>48</v>
      </c>
      <c r="C22" s="157"/>
      <c r="D22" s="157"/>
      <c r="E22" s="157">
        <f t="shared" si="0"/>
        <v>0</v>
      </c>
    </row>
    <row r="23" spans="1:5" ht="12" customHeight="1">
      <c r="A23" s="85" t="s">
        <v>237</v>
      </c>
      <c r="B23" s="91">
        <v>80</v>
      </c>
      <c r="C23" s="157"/>
      <c r="D23" s="157"/>
      <c r="E23" s="157">
        <f t="shared" si="0"/>
        <v>0</v>
      </c>
    </row>
    <row r="24" spans="1:5" ht="13.5" customHeight="1">
      <c r="A24" s="85" t="s">
        <v>221</v>
      </c>
      <c r="B24" s="91" t="s">
        <v>49</v>
      </c>
      <c r="C24" s="157"/>
      <c r="D24" s="157"/>
      <c r="E24" s="157">
        <f t="shared" si="0"/>
        <v>0</v>
      </c>
    </row>
    <row r="25" spans="1:5" ht="12" customHeight="1">
      <c r="A25" s="85" t="s">
        <v>238</v>
      </c>
      <c r="B25" s="91">
        <v>100</v>
      </c>
      <c r="C25" s="157">
        <v>1555</v>
      </c>
      <c r="D25" s="157">
        <f>1664.9-109.9</f>
        <v>1555</v>
      </c>
      <c r="E25" s="157">
        <f t="shared" si="0"/>
        <v>0</v>
      </c>
    </row>
    <row r="26" spans="1:5" ht="13.5" customHeight="1">
      <c r="A26" s="85" t="s">
        <v>239</v>
      </c>
      <c r="B26" s="83">
        <v>110</v>
      </c>
      <c r="C26" s="157"/>
      <c r="D26" s="157"/>
      <c r="E26" s="157">
        <f t="shared" si="0"/>
        <v>0</v>
      </c>
    </row>
    <row r="27" spans="1:5" ht="15" customHeight="1">
      <c r="A27" s="85" t="s">
        <v>240</v>
      </c>
      <c r="B27" s="83">
        <v>120</v>
      </c>
      <c r="C27" s="157"/>
      <c r="D27" s="157"/>
      <c r="E27" s="157">
        <f t="shared" si="0"/>
        <v>0</v>
      </c>
    </row>
    <row r="28" spans="1:5" ht="14.25" customHeight="1">
      <c r="A28" s="85" t="s">
        <v>241</v>
      </c>
      <c r="B28" s="83">
        <v>130</v>
      </c>
      <c r="C28" s="157">
        <f>40670.1+737</f>
        <v>41407.1</v>
      </c>
      <c r="D28" s="157">
        <f>38648.4+717.1</f>
        <v>39365.5</v>
      </c>
      <c r="E28" s="157">
        <f t="shared" si="0"/>
        <v>2041.5999999999985</v>
      </c>
    </row>
    <row r="29" spans="1:5" ht="38.25" customHeight="1">
      <c r="A29" s="90" t="s">
        <v>242</v>
      </c>
      <c r="B29" s="83"/>
      <c r="C29" s="159">
        <f>SUM(C30:C41)</f>
        <v>42293</v>
      </c>
      <c r="D29" s="159">
        <f>SUM(D30:D41)</f>
        <v>34377</v>
      </c>
      <c r="E29" s="159">
        <f>C29-D29</f>
        <v>7916</v>
      </c>
    </row>
    <row r="30" spans="1:5" ht="15" customHeight="1">
      <c r="A30" s="85" t="s">
        <v>222</v>
      </c>
      <c r="B30" s="83">
        <v>140</v>
      </c>
      <c r="C30" s="157">
        <f>16682.2+15812.5</f>
        <v>32494.7</v>
      </c>
      <c r="D30" s="157">
        <f>16147.5+8431.2</f>
        <v>24578.7</v>
      </c>
      <c r="E30" s="157">
        <f>C30-D30</f>
        <v>7916</v>
      </c>
    </row>
    <row r="31" spans="1:5" ht="15.75" customHeight="1">
      <c r="A31" s="85" t="s">
        <v>181</v>
      </c>
      <c r="B31" s="83">
        <v>150</v>
      </c>
      <c r="C31" s="157">
        <v>1809</v>
      </c>
      <c r="D31" s="157">
        <f>1487.2+321.8</f>
        <v>1809</v>
      </c>
      <c r="E31" s="157">
        <f aca="true" t="shared" si="1" ref="E31:E37">C31-D31</f>
        <v>0</v>
      </c>
    </row>
    <row r="32" spans="1:5" ht="14.25" customHeight="1">
      <c r="A32" s="85" t="s">
        <v>223</v>
      </c>
      <c r="B32" s="83">
        <v>160</v>
      </c>
      <c r="C32" s="157"/>
      <c r="D32" s="157"/>
      <c r="E32" s="157">
        <f t="shared" si="1"/>
        <v>0</v>
      </c>
    </row>
    <row r="33" spans="1:5" ht="15" customHeight="1">
      <c r="A33" s="85" t="s">
        <v>180</v>
      </c>
      <c r="B33" s="83">
        <v>170</v>
      </c>
      <c r="C33" s="157">
        <v>7440.3</v>
      </c>
      <c r="D33" s="157">
        <f>7095.9+344.4</f>
        <v>7440.299999999999</v>
      </c>
      <c r="E33" s="157">
        <f t="shared" si="1"/>
        <v>0</v>
      </c>
    </row>
    <row r="34" spans="1:5" ht="14.25" customHeight="1">
      <c r="A34" s="85" t="s">
        <v>224</v>
      </c>
      <c r="B34" s="83">
        <v>180</v>
      </c>
      <c r="C34" s="117"/>
      <c r="D34" s="117"/>
      <c r="E34" s="157">
        <f t="shared" si="1"/>
        <v>0</v>
      </c>
    </row>
    <row r="35" spans="1:5" ht="13.5" customHeight="1">
      <c r="A35" s="85" t="s">
        <v>225</v>
      </c>
      <c r="B35" s="83">
        <v>190</v>
      </c>
      <c r="C35" s="117"/>
      <c r="D35" s="117"/>
      <c r="E35" s="157">
        <f t="shared" si="1"/>
        <v>0</v>
      </c>
    </row>
    <row r="36" spans="1:5" ht="15" customHeight="1">
      <c r="A36" s="85" t="s">
        <v>226</v>
      </c>
      <c r="B36" s="83">
        <v>200</v>
      </c>
      <c r="C36" s="117"/>
      <c r="D36" s="117"/>
      <c r="E36" s="157">
        <f t="shared" si="1"/>
        <v>0</v>
      </c>
    </row>
    <row r="37" spans="1:5" ht="13.5" customHeight="1">
      <c r="A37" s="85" t="s">
        <v>269</v>
      </c>
      <c r="B37" s="83">
        <v>210</v>
      </c>
      <c r="C37" s="117">
        <v>549</v>
      </c>
      <c r="D37" s="117">
        <f>5459.1-4910.1</f>
        <v>549</v>
      </c>
      <c r="E37" s="157">
        <f t="shared" si="1"/>
        <v>0</v>
      </c>
    </row>
    <row r="38" spans="1:5" ht="14.25" customHeight="1">
      <c r="A38" s="85" t="s">
        <v>227</v>
      </c>
      <c r="B38" s="83">
        <v>220</v>
      </c>
      <c r="C38" s="117"/>
      <c r="D38" s="117"/>
      <c r="E38" s="117"/>
    </row>
    <row r="39" spans="1:5" ht="12.75" customHeight="1">
      <c r="A39" s="85" t="s">
        <v>241</v>
      </c>
      <c r="B39" s="83">
        <v>230</v>
      </c>
      <c r="C39" s="117"/>
      <c r="D39" s="117"/>
      <c r="E39" s="117"/>
    </row>
    <row r="40" spans="1:5" ht="12.75" customHeight="1">
      <c r="A40" s="85" t="s">
        <v>228</v>
      </c>
      <c r="B40" s="83">
        <v>240</v>
      </c>
      <c r="C40" s="117"/>
      <c r="D40" s="117"/>
      <c r="E40" s="117"/>
    </row>
    <row r="41" spans="1:5" ht="13.5" customHeight="1">
      <c r="A41" s="85" t="s">
        <v>229</v>
      </c>
      <c r="B41" s="83">
        <v>250</v>
      </c>
      <c r="C41" s="117"/>
      <c r="D41" s="117"/>
      <c r="E41" s="117"/>
    </row>
    <row r="42" spans="1:5" ht="15" customHeight="1">
      <c r="A42" s="85" t="s">
        <v>230</v>
      </c>
      <c r="B42" s="83">
        <v>270</v>
      </c>
      <c r="C42" s="117"/>
      <c r="D42" s="117"/>
      <c r="E42" s="164">
        <f>D14+D15-D16</f>
        <v>14932.699999999997</v>
      </c>
    </row>
    <row r="43" spans="1:6" ht="21.75" customHeight="1">
      <c r="A43" s="76" t="s">
        <v>205</v>
      </c>
      <c r="B43" s="71"/>
      <c r="D43" s="71" t="s">
        <v>201</v>
      </c>
      <c r="E43" s="89"/>
      <c r="F43" s="89"/>
    </row>
    <row r="44" spans="1:6" ht="11.25" customHeight="1">
      <c r="A44" s="15"/>
      <c r="B44" s="74" t="s">
        <v>202</v>
      </c>
      <c r="D44" s="75" t="s">
        <v>203</v>
      </c>
      <c r="E44" s="88"/>
      <c r="F44" s="88"/>
    </row>
    <row r="45" spans="1:6" ht="32.25" customHeight="1">
      <c r="A45" s="76" t="s">
        <v>206</v>
      </c>
      <c r="B45" s="71"/>
      <c r="D45" s="71" t="s">
        <v>204</v>
      </c>
      <c r="E45" s="89"/>
      <c r="F45" s="89"/>
    </row>
    <row r="46" spans="2:6" ht="11.25" customHeight="1">
      <c r="B46" s="74" t="s">
        <v>202</v>
      </c>
      <c r="D46" s="75" t="s">
        <v>203</v>
      </c>
      <c r="E46" s="88"/>
      <c r="F46" s="88"/>
    </row>
  </sheetData>
  <sheetProtection/>
  <mergeCells count="10">
    <mergeCell ref="A1:E1"/>
    <mergeCell ref="A2:E2"/>
    <mergeCell ref="B5:E5"/>
    <mergeCell ref="B6:E6"/>
    <mergeCell ref="B7:E7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6"/>
  <sheetViews>
    <sheetView view="pageBreakPreview" zoomScaleSheetLayoutView="100" zoomScalePageLayoutView="0" workbookViewId="0" topLeftCell="A34">
      <selection activeCell="F3" sqref="F3:M5"/>
    </sheetView>
  </sheetViews>
  <sheetFormatPr defaultColWidth="9.140625" defaultRowHeight="12.75"/>
  <cols>
    <col min="1" max="1" width="35.57421875" style="0" customWidth="1"/>
    <col min="2" max="2" width="13.28125" style="0" customWidth="1"/>
    <col min="3" max="3" width="16.28125" style="0" customWidth="1"/>
    <col min="4" max="4" width="16.00390625" style="0" customWidth="1"/>
    <col min="5" max="5" width="16.7109375" style="0" customWidth="1"/>
  </cols>
  <sheetData>
    <row r="1" spans="1:5" ht="12.75">
      <c r="A1" s="222" t="s">
        <v>231</v>
      </c>
      <c r="B1" s="222"/>
      <c r="C1" s="222"/>
      <c r="D1" s="222"/>
      <c r="E1" s="222"/>
    </row>
    <row r="2" spans="1:5" ht="17.25" customHeight="1">
      <c r="A2" s="223" t="s">
        <v>247</v>
      </c>
      <c r="B2" s="223"/>
      <c r="C2" s="223"/>
      <c r="D2" s="223"/>
      <c r="E2" s="223"/>
    </row>
    <row r="3" ht="15.75">
      <c r="A3" s="81"/>
    </row>
    <row r="4" spans="1:8" s="17" customFormat="1" ht="24.75" customHeight="1">
      <c r="A4" s="67" t="s">
        <v>187</v>
      </c>
      <c r="B4" s="68" t="s">
        <v>188</v>
      </c>
      <c r="C4" s="67"/>
      <c r="D4" s="67"/>
      <c r="E4" s="69"/>
      <c r="F4" s="67"/>
      <c r="G4" s="82"/>
      <c r="H4" s="70"/>
    </row>
    <row r="5" spans="1:8" s="17" customFormat="1" ht="24.75" customHeight="1">
      <c r="A5" s="67" t="s">
        <v>200</v>
      </c>
      <c r="B5" s="224" t="s">
        <v>96</v>
      </c>
      <c r="C5" s="224"/>
      <c r="D5" s="224"/>
      <c r="E5" s="224"/>
      <c r="F5" s="86"/>
      <c r="G5" s="66"/>
      <c r="H5" s="78"/>
    </row>
    <row r="6" spans="1:8" s="17" customFormat="1" ht="24.75" customHeight="1">
      <c r="A6" s="67" t="s">
        <v>191</v>
      </c>
      <c r="B6" s="225" t="s">
        <v>192</v>
      </c>
      <c r="C6" s="225"/>
      <c r="D6" s="225"/>
      <c r="E6" s="225"/>
      <c r="F6" s="68"/>
      <c r="G6" s="28"/>
      <c r="H6" s="79"/>
    </row>
    <row r="7" spans="1:8" s="17" customFormat="1" ht="24.75" customHeight="1">
      <c r="A7" s="67" t="s">
        <v>189</v>
      </c>
      <c r="B7" s="224" t="s">
        <v>190</v>
      </c>
      <c r="C7" s="224"/>
      <c r="D7" s="224"/>
      <c r="E7" s="224"/>
      <c r="F7" s="86"/>
      <c r="G7" s="28"/>
      <c r="H7" s="79"/>
    </row>
    <row r="8" spans="1:8" s="17" customFormat="1" ht="24.75" customHeight="1">
      <c r="A8" s="67" t="s">
        <v>194</v>
      </c>
      <c r="B8" s="68" t="s">
        <v>268</v>
      </c>
      <c r="C8" s="67"/>
      <c r="D8" s="67"/>
      <c r="E8" s="69"/>
      <c r="F8" s="67"/>
      <c r="G8" s="67"/>
      <c r="H8" s="66"/>
    </row>
    <row r="9" spans="1:8" s="17" customFormat="1" ht="24.75" customHeight="1">
      <c r="A9" s="67" t="s">
        <v>251</v>
      </c>
      <c r="B9" s="68" t="s">
        <v>254</v>
      </c>
      <c r="C9" s="67"/>
      <c r="D9" s="67"/>
      <c r="E9" s="69"/>
      <c r="F9" s="67"/>
      <c r="G9" s="67"/>
      <c r="H9" s="66"/>
    </row>
    <row r="10" spans="1:8" s="17" customFormat="1" ht="24.75" customHeight="1">
      <c r="A10" s="67" t="s">
        <v>193</v>
      </c>
      <c r="B10" s="68" t="s">
        <v>166</v>
      </c>
      <c r="C10" s="67"/>
      <c r="D10" s="67"/>
      <c r="E10" s="69"/>
      <c r="F10" s="67"/>
      <c r="G10" s="67"/>
      <c r="H10" s="66"/>
    </row>
    <row r="11" spans="1:5" s="87" customFormat="1" ht="22.5" customHeight="1">
      <c r="A11" s="220" t="s">
        <v>216</v>
      </c>
      <c r="B11" s="220" t="s">
        <v>217</v>
      </c>
      <c r="C11" s="220" t="s">
        <v>233</v>
      </c>
      <c r="D11" s="219" t="s">
        <v>232</v>
      </c>
      <c r="E11" s="220" t="s">
        <v>218</v>
      </c>
    </row>
    <row r="12" spans="1:5" s="87" customFormat="1" ht="23.25" customHeight="1">
      <c r="A12" s="220"/>
      <c r="B12" s="220"/>
      <c r="C12" s="220"/>
      <c r="D12" s="219"/>
      <c r="E12" s="220"/>
    </row>
    <row r="13" spans="1:5" ht="13.5" customHeight="1">
      <c r="A13" s="83">
        <v>1</v>
      </c>
      <c r="B13" s="84">
        <v>2</v>
      </c>
      <c r="C13" s="83">
        <v>3</v>
      </c>
      <c r="D13" s="83">
        <v>4</v>
      </c>
      <c r="E13" s="83">
        <v>5</v>
      </c>
    </row>
    <row r="14" spans="1:5" ht="25.5" customHeight="1">
      <c r="A14" s="158" t="s">
        <v>249</v>
      </c>
      <c r="B14" s="116" t="s">
        <v>250</v>
      </c>
      <c r="C14" s="159">
        <v>5015</v>
      </c>
      <c r="D14" s="159">
        <f>C14</f>
        <v>5015</v>
      </c>
      <c r="E14" s="117">
        <f>C14-D14</f>
        <v>0</v>
      </c>
    </row>
    <row r="15" spans="1:5" ht="27" customHeight="1">
      <c r="A15" s="85" t="s">
        <v>248</v>
      </c>
      <c r="B15" s="91" t="s">
        <v>41</v>
      </c>
      <c r="C15" s="157">
        <v>3584</v>
      </c>
      <c r="D15" s="157">
        <v>3584</v>
      </c>
      <c r="E15" s="118">
        <f>C15-D15</f>
        <v>0</v>
      </c>
    </row>
    <row r="16" spans="1:6" ht="13.5" customHeight="1">
      <c r="A16" s="85" t="s">
        <v>234</v>
      </c>
      <c r="B16" s="91" t="s">
        <v>43</v>
      </c>
      <c r="C16" s="157">
        <f>C17+C29</f>
        <v>8599</v>
      </c>
      <c r="D16" s="157">
        <f>C16</f>
        <v>8599</v>
      </c>
      <c r="E16" s="118">
        <f>C16-D16</f>
        <v>0</v>
      </c>
      <c r="F16" s="160"/>
    </row>
    <row r="17" spans="1:6" ht="40.5" customHeight="1">
      <c r="A17" s="90" t="s">
        <v>235</v>
      </c>
      <c r="B17" s="91"/>
      <c r="C17" s="118">
        <f>SUM(C18:C28)</f>
        <v>0</v>
      </c>
      <c r="D17" s="118">
        <f>C17</f>
        <v>0</v>
      </c>
      <c r="E17" s="118">
        <f>C17-D17</f>
        <v>0</v>
      </c>
      <c r="F17" s="160"/>
    </row>
    <row r="18" spans="1:5" ht="13.5" customHeight="1">
      <c r="A18" s="85" t="s">
        <v>179</v>
      </c>
      <c r="B18" s="91" t="s">
        <v>44</v>
      </c>
      <c r="C18" s="117"/>
      <c r="D18" s="117"/>
      <c r="E18" s="117"/>
    </row>
    <row r="19" spans="1:5" ht="14.25" customHeight="1">
      <c r="A19" s="85" t="s">
        <v>28</v>
      </c>
      <c r="B19" s="91" t="s">
        <v>45</v>
      </c>
      <c r="C19" s="117"/>
      <c r="D19" s="117"/>
      <c r="E19" s="117"/>
    </row>
    <row r="20" spans="1:5" ht="12.75" customHeight="1">
      <c r="A20" s="85" t="s">
        <v>219</v>
      </c>
      <c r="B20" s="91" t="s">
        <v>46</v>
      </c>
      <c r="C20" s="117"/>
      <c r="D20" s="117"/>
      <c r="E20" s="117"/>
    </row>
    <row r="21" spans="1:5" ht="26.25" customHeight="1">
      <c r="A21" s="85" t="s">
        <v>220</v>
      </c>
      <c r="B21" s="91" t="s">
        <v>47</v>
      </c>
      <c r="C21" s="117"/>
      <c r="D21" s="117"/>
      <c r="E21" s="117"/>
    </row>
    <row r="22" spans="1:5" ht="12" customHeight="1">
      <c r="A22" s="85" t="s">
        <v>236</v>
      </c>
      <c r="B22" s="91" t="s">
        <v>48</v>
      </c>
      <c r="C22" s="117"/>
      <c r="D22" s="117"/>
      <c r="E22" s="117"/>
    </row>
    <row r="23" spans="1:5" ht="12" customHeight="1">
      <c r="A23" s="85" t="s">
        <v>237</v>
      </c>
      <c r="B23" s="91">
        <v>80</v>
      </c>
      <c r="C23" s="117"/>
      <c r="D23" s="117"/>
      <c r="E23" s="117"/>
    </row>
    <row r="24" spans="1:5" ht="13.5" customHeight="1">
      <c r="A24" s="85" t="s">
        <v>221</v>
      </c>
      <c r="B24" s="91" t="s">
        <v>49</v>
      </c>
      <c r="C24" s="117"/>
      <c r="D24" s="117"/>
      <c r="E24" s="117"/>
    </row>
    <row r="25" spans="1:5" ht="12" customHeight="1">
      <c r="A25" s="85" t="s">
        <v>238</v>
      </c>
      <c r="B25" s="91">
        <v>100</v>
      </c>
      <c r="C25" s="117"/>
      <c r="D25" s="117"/>
      <c r="E25" s="117"/>
    </row>
    <row r="26" spans="1:5" ht="13.5" customHeight="1">
      <c r="A26" s="85" t="s">
        <v>239</v>
      </c>
      <c r="B26" s="83">
        <v>110</v>
      </c>
      <c r="C26" s="117"/>
      <c r="D26" s="117"/>
      <c r="E26" s="117"/>
    </row>
    <row r="27" spans="1:5" ht="15" customHeight="1">
      <c r="A27" s="85" t="s">
        <v>240</v>
      </c>
      <c r="B27" s="83">
        <v>120</v>
      </c>
      <c r="C27" s="117"/>
      <c r="D27" s="117"/>
      <c r="E27" s="117"/>
    </row>
    <row r="28" spans="1:5" ht="14.25" customHeight="1">
      <c r="A28" s="85" t="s">
        <v>241</v>
      </c>
      <c r="B28" s="83">
        <v>130</v>
      </c>
      <c r="C28" s="117"/>
      <c r="D28" s="117"/>
      <c r="E28" s="117"/>
    </row>
    <row r="29" spans="1:5" ht="38.25" customHeight="1">
      <c r="A29" s="90" t="s">
        <v>242</v>
      </c>
      <c r="B29" s="83"/>
      <c r="C29" s="159">
        <f>SUM(C30:C41)</f>
        <v>8599</v>
      </c>
      <c r="D29" s="159">
        <f>C29</f>
        <v>8599</v>
      </c>
      <c r="E29" s="118">
        <f>C29-D29</f>
        <v>0</v>
      </c>
    </row>
    <row r="30" spans="1:5" ht="15" customHeight="1">
      <c r="A30" s="85" t="s">
        <v>222</v>
      </c>
      <c r="B30" s="83">
        <v>140</v>
      </c>
      <c r="C30" s="157"/>
      <c r="D30" s="157"/>
      <c r="E30" s="117"/>
    </row>
    <row r="31" spans="1:5" ht="15.75" customHeight="1">
      <c r="A31" s="85" t="s">
        <v>181</v>
      </c>
      <c r="B31" s="83">
        <v>150</v>
      </c>
      <c r="C31" s="157">
        <f>3584+5015</f>
        <v>8599</v>
      </c>
      <c r="D31" s="157">
        <f>C31</f>
        <v>8599</v>
      </c>
      <c r="E31" s="117">
        <f>C31-D31</f>
        <v>0</v>
      </c>
    </row>
    <row r="32" spans="1:5" ht="14.25" customHeight="1">
      <c r="A32" s="85" t="s">
        <v>223</v>
      </c>
      <c r="B32" s="83">
        <v>160</v>
      </c>
      <c r="C32" s="117"/>
      <c r="D32" s="117"/>
      <c r="E32" s="117"/>
    </row>
    <row r="33" spans="1:5" ht="15" customHeight="1">
      <c r="A33" s="85" t="s">
        <v>180</v>
      </c>
      <c r="B33" s="83">
        <v>170</v>
      </c>
      <c r="C33" s="117"/>
      <c r="D33" s="117"/>
      <c r="E33" s="117"/>
    </row>
    <row r="34" spans="1:5" ht="14.25" customHeight="1">
      <c r="A34" s="85" t="s">
        <v>224</v>
      </c>
      <c r="B34" s="83">
        <v>180</v>
      </c>
      <c r="C34" s="117"/>
      <c r="D34" s="117"/>
      <c r="E34" s="117"/>
    </row>
    <row r="35" spans="1:5" ht="13.5" customHeight="1">
      <c r="A35" s="85" t="s">
        <v>225</v>
      </c>
      <c r="B35" s="83">
        <v>190</v>
      </c>
      <c r="C35" s="117"/>
      <c r="D35" s="117"/>
      <c r="E35" s="117"/>
    </row>
    <row r="36" spans="1:5" ht="15" customHeight="1">
      <c r="A36" s="85" t="s">
        <v>226</v>
      </c>
      <c r="B36" s="83">
        <v>200</v>
      </c>
      <c r="C36" s="117"/>
      <c r="D36" s="117"/>
      <c r="E36" s="117"/>
    </row>
    <row r="37" spans="1:5" ht="13.5" customHeight="1">
      <c r="A37" s="85" t="s">
        <v>243</v>
      </c>
      <c r="B37" s="83">
        <v>210</v>
      </c>
      <c r="C37" s="117"/>
      <c r="D37" s="117"/>
      <c r="E37" s="117"/>
    </row>
    <row r="38" spans="1:5" ht="14.25" customHeight="1">
      <c r="A38" s="85" t="s">
        <v>227</v>
      </c>
      <c r="B38" s="83">
        <v>220</v>
      </c>
      <c r="C38" s="117"/>
      <c r="D38" s="117"/>
      <c r="E38" s="117"/>
    </row>
    <row r="39" spans="1:5" ht="12.75" customHeight="1">
      <c r="A39" s="85" t="s">
        <v>241</v>
      </c>
      <c r="B39" s="83">
        <v>230</v>
      </c>
      <c r="C39" s="117"/>
      <c r="D39" s="117"/>
      <c r="E39" s="117"/>
    </row>
    <row r="40" spans="1:5" ht="12.75" customHeight="1">
      <c r="A40" s="85" t="s">
        <v>228</v>
      </c>
      <c r="B40" s="83">
        <v>240</v>
      </c>
      <c r="C40" s="117"/>
      <c r="D40" s="117"/>
      <c r="E40" s="117"/>
    </row>
    <row r="41" spans="1:5" ht="13.5" customHeight="1">
      <c r="A41" s="85" t="s">
        <v>229</v>
      </c>
      <c r="B41" s="83">
        <v>250</v>
      </c>
      <c r="C41" s="117"/>
      <c r="D41" s="117"/>
      <c r="E41" s="117"/>
    </row>
    <row r="42" spans="1:5" ht="15" customHeight="1">
      <c r="A42" s="85" t="s">
        <v>230</v>
      </c>
      <c r="B42" s="83">
        <v>270</v>
      </c>
      <c r="C42" s="117"/>
      <c r="D42" s="117"/>
      <c r="E42" s="157">
        <f>D14+D15-D16</f>
        <v>0</v>
      </c>
    </row>
    <row r="43" spans="1:6" ht="21.75" customHeight="1">
      <c r="A43" s="76" t="s">
        <v>205</v>
      </c>
      <c r="B43" s="71"/>
      <c r="D43" s="71" t="s">
        <v>201</v>
      </c>
      <c r="E43" s="89"/>
      <c r="F43" s="89"/>
    </row>
    <row r="44" spans="1:6" ht="11.25" customHeight="1">
      <c r="A44" s="15"/>
      <c r="B44" s="74" t="s">
        <v>202</v>
      </c>
      <c r="D44" s="75" t="s">
        <v>203</v>
      </c>
      <c r="E44" s="88"/>
      <c r="F44" s="88"/>
    </row>
    <row r="45" spans="1:6" ht="32.25" customHeight="1">
      <c r="A45" s="76" t="s">
        <v>206</v>
      </c>
      <c r="B45" s="71"/>
      <c r="D45" s="71" t="s">
        <v>204</v>
      </c>
      <c r="E45" s="89"/>
      <c r="F45" s="89"/>
    </row>
    <row r="46" spans="2:6" ht="11.25" customHeight="1">
      <c r="B46" s="74" t="s">
        <v>202</v>
      </c>
      <c r="D46" s="75" t="s">
        <v>203</v>
      </c>
      <c r="E46" s="88"/>
      <c r="F46" s="88"/>
    </row>
  </sheetData>
  <sheetProtection/>
  <mergeCells count="10">
    <mergeCell ref="A1:E1"/>
    <mergeCell ref="A2:E2"/>
    <mergeCell ref="B5:E5"/>
    <mergeCell ref="B6:E6"/>
    <mergeCell ref="B7:E7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65"/>
  <sheetViews>
    <sheetView view="pageBreakPreview" zoomScaleSheetLayoutView="100" zoomScalePageLayoutView="0" workbookViewId="0" topLeftCell="A52">
      <selection activeCell="O9" sqref="O9"/>
    </sheetView>
  </sheetViews>
  <sheetFormatPr defaultColWidth="9.140625" defaultRowHeight="12.75"/>
  <cols>
    <col min="1" max="1" width="47.28125" style="4" customWidth="1"/>
    <col min="2" max="2" width="9.00390625" style="4" customWidth="1"/>
    <col min="3" max="3" width="19.57421875" style="4" customWidth="1"/>
    <col min="4" max="4" width="19.8515625" style="4" customWidth="1"/>
    <col min="5" max="5" width="19.57421875" style="4" customWidth="1"/>
    <col min="6" max="6" width="22.140625" style="4" customWidth="1"/>
    <col min="7" max="7" width="14.28125" style="4" customWidth="1"/>
    <col min="8" max="8" width="12.7109375" style="17" customWidth="1"/>
    <col min="9" max="16384" width="9.140625" style="17" customWidth="1"/>
  </cols>
  <sheetData>
    <row r="1" spans="1:7" ht="18.75">
      <c r="A1" s="3"/>
      <c r="B1" s="3"/>
      <c r="C1" s="3"/>
      <c r="D1" s="3"/>
      <c r="E1" s="3"/>
      <c r="G1" s="5"/>
    </row>
    <row r="2" spans="1:7" ht="12.75">
      <c r="A2" s="226" t="s">
        <v>212</v>
      </c>
      <c r="B2" s="226"/>
      <c r="C2" s="226"/>
      <c r="D2" s="226"/>
      <c r="E2" s="226"/>
      <c r="F2" s="226"/>
      <c r="G2" s="226"/>
    </row>
    <row r="3" spans="1:8" ht="18.75">
      <c r="A3" s="6"/>
      <c r="B3" s="6"/>
      <c r="C3" s="6"/>
      <c r="D3" s="6"/>
      <c r="E3" s="6"/>
      <c r="F3" s="27"/>
      <c r="G3" s="77"/>
      <c r="H3" s="4"/>
    </row>
    <row r="4" spans="1:8" ht="24.75" customHeight="1">
      <c r="A4" s="102" t="s">
        <v>187</v>
      </c>
      <c r="B4" s="103" t="s">
        <v>188</v>
      </c>
      <c r="C4" s="102"/>
      <c r="D4" s="102"/>
      <c r="E4" s="104"/>
      <c r="F4" s="102"/>
      <c r="G4" s="105"/>
      <c r="H4" s="106" t="s">
        <v>207</v>
      </c>
    </row>
    <row r="5" spans="1:8" ht="24.75" customHeight="1">
      <c r="A5" s="102" t="s">
        <v>200</v>
      </c>
      <c r="B5" s="231" t="s">
        <v>96</v>
      </c>
      <c r="C5" s="231"/>
      <c r="D5" s="231"/>
      <c r="E5" s="231"/>
      <c r="F5" s="231"/>
      <c r="G5" s="105"/>
      <c r="H5" s="107" t="s">
        <v>20</v>
      </c>
    </row>
    <row r="6" spans="1:8" ht="24.75" customHeight="1">
      <c r="A6" s="102" t="s">
        <v>191</v>
      </c>
      <c r="B6" s="232" t="s">
        <v>192</v>
      </c>
      <c r="C6" s="232"/>
      <c r="D6" s="232"/>
      <c r="E6" s="232"/>
      <c r="F6" s="232"/>
      <c r="G6" s="28" t="s">
        <v>171</v>
      </c>
      <c r="H6" s="63" t="s">
        <v>172</v>
      </c>
    </row>
    <row r="7" spans="1:8" ht="24.75" customHeight="1">
      <c r="A7" s="102" t="s">
        <v>189</v>
      </c>
      <c r="B7" s="231" t="s">
        <v>190</v>
      </c>
      <c r="C7" s="231"/>
      <c r="D7" s="231"/>
      <c r="E7" s="231"/>
      <c r="F7" s="231"/>
      <c r="G7" s="28" t="s">
        <v>173</v>
      </c>
      <c r="H7" s="63">
        <v>38370099</v>
      </c>
    </row>
    <row r="8" spans="1:8" ht="24.75" customHeight="1">
      <c r="A8" s="102" t="s">
        <v>194</v>
      </c>
      <c r="B8" s="103" t="s">
        <v>268</v>
      </c>
      <c r="C8" s="102"/>
      <c r="D8" s="102"/>
      <c r="E8" s="104"/>
      <c r="F8" s="102"/>
      <c r="G8" s="102"/>
      <c r="H8" s="105"/>
    </row>
    <row r="9" spans="1:8" ht="24.75" customHeight="1">
      <c r="A9" s="102" t="s">
        <v>193</v>
      </c>
      <c r="B9" s="103" t="s">
        <v>166</v>
      </c>
      <c r="C9" s="102"/>
      <c r="D9" s="102"/>
      <c r="E9" s="104"/>
      <c r="F9" s="102"/>
      <c r="G9" s="102"/>
      <c r="H9" s="105"/>
    </row>
    <row r="10" spans="1:12" ht="15.75">
      <c r="A10" s="14"/>
      <c r="B10" s="14"/>
      <c r="C10" s="14"/>
      <c r="D10" s="14"/>
      <c r="E10" s="14"/>
      <c r="F10" s="7"/>
      <c r="G10" s="7"/>
      <c r="H10" s="4"/>
      <c r="I10"/>
      <c r="J10"/>
      <c r="K10"/>
      <c r="L10"/>
    </row>
    <row r="11" spans="2:12" ht="18.75">
      <c r="B11" s="9"/>
      <c r="F11" s="155"/>
      <c r="G11" s="156"/>
      <c r="I11"/>
      <c r="J11"/>
      <c r="K11"/>
      <c r="L11"/>
    </row>
    <row r="12" spans="1:12" ht="15.75">
      <c r="A12" s="8" t="s">
        <v>21</v>
      </c>
      <c r="B12" s="8" t="s">
        <v>20</v>
      </c>
      <c r="C12" s="8" t="s">
        <v>148</v>
      </c>
      <c r="D12" s="227" t="s">
        <v>213</v>
      </c>
      <c r="E12" s="227"/>
      <c r="F12" s="228" t="s">
        <v>215</v>
      </c>
      <c r="G12" s="228" t="s">
        <v>165</v>
      </c>
      <c r="I12"/>
      <c r="J12"/>
      <c r="K12"/>
      <c r="L12"/>
    </row>
    <row r="13" spans="1:12" ht="15.75">
      <c r="A13" s="8" t="s">
        <v>22</v>
      </c>
      <c r="B13" s="8" t="s">
        <v>23</v>
      </c>
      <c r="C13" s="8" t="s">
        <v>149</v>
      </c>
      <c r="D13" s="227" t="s">
        <v>214</v>
      </c>
      <c r="E13" s="227"/>
      <c r="F13" s="228"/>
      <c r="G13" s="228"/>
      <c r="I13"/>
      <c r="J13"/>
      <c r="K13"/>
      <c r="L13"/>
    </row>
    <row r="14" spans="1:12" ht="15.75">
      <c r="A14" s="8" t="s">
        <v>24</v>
      </c>
      <c r="B14" s="8" t="s">
        <v>25</v>
      </c>
      <c r="C14" s="8" t="s">
        <v>26</v>
      </c>
      <c r="D14" s="8" t="s">
        <v>150</v>
      </c>
      <c r="E14" s="8" t="s">
        <v>27</v>
      </c>
      <c r="F14" s="228"/>
      <c r="G14" s="228"/>
      <c r="I14"/>
      <c r="J14"/>
      <c r="K14"/>
      <c r="L14"/>
    </row>
    <row r="15" spans="1:12" ht="1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I15"/>
      <c r="J15"/>
      <c r="K15"/>
      <c r="L15"/>
    </row>
    <row r="16" spans="1:12" ht="14.25">
      <c r="A16" s="230" t="s">
        <v>244</v>
      </c>
      <c r="B16" s="230"/>
      <c r="C16" s="230"/>
      <c r="D16" s="230"/>
      <c r="E16" s="230"/>
      <c r="F16" s="230"/>
      <c r="G16" s="230"/>
      <c r="I16"/>
      <c r="J16"/>
      <c r="K16"/>
      <c r="L16"/>
    </row>
    <row r="17" spans="1:12" ht="15">
      <c r="A17" s="18" t="s">
        <v>151</v>
      </c>
      <c r="B17" s="19">
        <v>111</v>
      </c>
      <c r="C17" s="161">
        <v>218934</v>
      </c>
      <c r="D17" s="161">
        <v>111045.8</v>
      </c>
      <c r="E17" s="20">
        <f>D17</f>
        <v>111045.8</v>
      </c>
      <c r="F17" s="20">
        <v>112547.4</v>
      </c>
      <c r="G17" s="20">
        <v>115170.6</v>
      </c>
      <c r="I17"/>
      <c r="J17"/>
      <c r="K17"/>
      <c r="L17"/>
    </row>
    <row r="18" spans="1:12" ht="15">
      <c r="A18" s="18" t="s">
        <v>28</v>
      </c>
      <c r="B18" s="19">
        <v>112</v>
      </c>
      <c r="C18" s="161"/>
      <c r="D18" s="161"/>
      <c r="E18" s="20">
        <f>D18</f>
        <v>0</v>
      </c>
      <c r="F18" s="20"/>
      <c r="G18" s="20"/>
      <c r="I18"/>
      <c r="J18"/>
      <c r="K18"/>
      <c r="L18"/>
    </row>
    <row r="19" spans="1:12" ht="15">
      <c r="A19" s="18" t="s">
        <v>18</v>
      </c>
      <c r="B19" s="19">
        <v>113</v>
      </c>
      <c r="C19" s="161">
        <v>10000</v>
      </c>
      <c r="D19" s="161">
        <v>7223.1</v>
      </c>
      <c r="E19" s="20">
        <f aca="true" t="shared" si="0" ref="E19:E35">D19</f>
        <v>7223.1</v>
      </c>
      <c r="F19" s="20">
        <v>8046.8</v>
      </c>
      <c r="G19" s="20">
        <v>8046.8</v>
      </c>
      <c r="I19"/>
      <c r="J19"/>
      <c r="K19"/>
      <c r="L19"/>
    </row>
    <row r="20" spans="1:12" ht="15">
      <c r="A20" s="18" t="s">
        <v>37</v>
      </c>
      <c r="B20" s="19">
        <v>121</v>
      </c>
      <c r="C20" s="161">
        <v>10611</v>
      </c>
      <c r="D20" s="161">
        <v>6940.5</v>
      </c>
      <c r="E20" s="20">
        <f t="shared" si="0"/>
        <v>6940.5</v>
      </c>
      <c r="F20" s="20">
        <v>5977.6</v>
      </c>
      <c r="G20" s="20">
        <v>8665.6</v>
      </c>
      <c r="I20"/>
      <c r="J20"/>
      <c r="K20"/>
      <c r="L20"/>
    </row>
    <row r="21" spans="1:12" ht="30">
      <c r="A21" s="18" t="s">
        <v>29</v>
      </c>
      <c r="B21" s="19">
        <v>122</v>
      </c>
      <c r="C21" s="161">
        <v>6187</v>
      </c>
      <c r="D21" s="161">
        <v>3659</v>
      </c>
      <c r="E21" s="20">
        <f t="shared" si="0"/>
        <v>3659</v>
      </c>
      <c r="F21" s="20">
        <v>2187.9</v>
      </c>
      <c r="G21" s="20">
        <v>2849.5</v>
      </c>
      <c r="I21"/>
      <c r="J21"/>
      <c r="K21"/>
      <c r="L21"/>
    </row>
    <row r="22" spans="1:12" ht="15">
      <c r="A22" s="18" t="s">
        <v>152</v>
      </c>
      <c r="B22" s="19">
        <v>123</v>
      </c>
      <c r="C22" s="162">
        <v>746.4</v>
      </c>
      <c r="D22" s="161">
        <v>529.4</v>
      </c>
      <c r="E22" s="20">
        <f t="shared" si="0"/>
        <v>529.4</v>
      </c>
      <c r="F22" s="20">
        <v>509.4</v>
      </c>
      <c r="G22" s="20">
        <v>492.8</v>
      </c>
      <c r="I22"/>
      <c r="J22"/>
      <c r="K22"/>
      <c r="L22"/>
    </row>
    <row r="23" spans="1:12" ht="30">
      <c r="A23" s="18" t="s">
        <v>153</v>
      </c>
      <c r="B23" s="19">
        <v>124</v>
      </c>
      <c r="C23" s="161">
        <v>2943</v>
      </c>
      <c r="D23" s="161">
        <v>1618</v>
      </c>
      <c r="E23" s="20">
        <f t="shared" si="0"/>
        <v>1618</v>
      </c>
      <c r="F23" s="20">
        <v>1083.7</v>
      </c>
      <c r="G23" s="20">
        <v>1227.7</v>
      </c>
      <c r="I23"/>
      <c r="J23"/>
      <c r="K23"/>
      <c r="L23"/>
    </row>
    <row r="24" spans="1:12" ht="15">
      <c r="A24" s="18" t="s">
        <v>30</v>
      </c>
      <c r="B24" s="19">
        <v>141</v>
      </c>
      <c r="C24" s="161">
        <v>19487</v>
      </c>
      <c r="D24" s="161">
        <v>7887</v>
      </c>
      <c r="E24" s="20">
        <f t="shared" si="0"/>
        <v>7887</v>
      </c>
      <c r="F24" s="20">
        <v>10896.9</v>
      </c>
      <c r="G24" s="20">
        <f>14723.2-1320</f>
        <v>13403.2</v>
      </c>
      <c r="I24"/>
      <c r="J24"/>
      <c r="K24"/>
      <c r="L24"/>
    </row>
    <row r="25" spans="1:12" ht="30">
      <c r="A25" s="18" t="s">
        <v>154</v>
      </c>
      <c r="B25" s="19">
        <v>142</v>
      </c>
      <c r="C25" s="162">
        <v>414</v>
      </c>
      <c r="D25" s="161">
        <v>414</v>
      </c>
      <c r="E25" s="20">
        <f t="shared" si="0"/>
        <v>414</v>
      </c>
      <c r="F25" s="20">
        <v>413.7</v>
      </c>
      <c r="G25" s="20">
        <v>249</v>
      </c>
      <c r="I25"/>
      <c r="J25"/>
      <c r="K25"/>
      <c r="L25"/>
    </row>
    <row r="26" spans="1:12" ht="30">
      <c r="A26" s="18" t="s">
        <v>155</v>
      </c>
      <c r="B26" s="19">
        <v>144</v>
      </c>
      <c r="C26" s="161">
        <v>2509</v>
      </c>
      <c r="D26" s="161">
        <v>2159</v>
      </c>
      <c r="E26" s="20">
        <f t="shared" si="0"/>
        <v>2159</v>
      </c>
      <c r="F26" s="20">
        <v>1068.6</v>
      </c>
      <c r="G26" s="20">
        <v>1163.3</v>
      </c>
      <c r="I26"/>
      <c r="J26"/>
      <c r="K26"/>
      <c r="L26"/>
    </row>
    <row r="27" spans="1:12" ht="15">
      <c r="A27" s="18" t="s">
        <v>156</v>
      </c>
      <c r="B27" s="19">
        <v>149</v>
      </c>
      <c r="C27" s="161">
        <v>13842.7</v>
      </c>
      <c r="D27" s="161">
        <v>8302.1</v>
      </c>
      <c r="E27" s="20">
        <f t="shared" si="0"/>
        <v>8302.1</v>
      </c>
      <c r="F27" s="20">
        <v>8847.4</v>
      </c>
      <c r="G27" s="20">
        <v>14923</v>
      </c>
      <c r="I27"/>
      <c r="J27"/>
      <c r="K27"/>
      <c r="L27"/>
    </row>
    <row r="28" spans="1:12" ht="15">
      <c r="A28" s="18" t="s">
        <v>31</v>
      </c>
      <c r="B28" s="19">
        <v>151</v>
      </c>
      <c r="C28" s="161">
        <v>24477</v>
      </c>
      <c r="D28" s="161">
        <v>20352.6</v>
      </c>
      <c r="E28" s="20">
        <f t="shared" si="0"/>
        <v>20352.6</v>
      </c>
      <c r="F28" s="20">
        <v>18106.9</v>
      </c>
      <c r="G28" s="20">
        <v>13773.8</v>
      </c>
      <c r="I28"/>
      <c r="J28"/>
      <c r="K28"/>
      <c r="L28"/>
    </row>
    <row r="29" spans="1:12" ht="15">
      <c r="A29" s="18" t="s">
        <v>32</v>
      </c>
      <c r="B29" s="19">
        <v>152</v>
      </c>
      <c r="C29" s="161">
        <v>2006</v>
      </c>
      <c r="D29" s="161">
        <v>1250</v>
      </c>
      <c r="E29" s="20">
        <f t="shared" si="0"/>
        <v>1250</v>
      </c>
      <c r="F29" s="20">
        <v>1191.9</v>
      </c>
      <c r="G29" s="20">
        <v>1169.1</v>
      </c>
      <c r="I29"/>
      <c r="J29"/>
      <c r="K29"/>
      <c r="L29"/>
    </row>
    <row r="30" spans="1:12" ht="15">
      <c r="A30" s="18" t="s">
        <v>157</v>
      </c>
      <c r="B30" s="19">
        <v>159</v>
      </c>
      <c r="C30" s="161">
        <v>8074</v>
      </c>
      <c r="D30" s="161">
        <v>3824</v>
      </c>
      <c r="E30" s="20">
        <f t="shared" si="0"/>
        <v>3824</v>
      </c>
      <c r="F30" s="20">
        <v>3951.5</v>
      </c>
      <c r="G30" s="20">
        <v>3659.8</v>
      </c>
      <c r="I30"/>
      <c r="J30"/>
      <c r="K30"/>
      <c r="L30"/>
    </row>
    <row r="31" spans="1:12" ht="30">
      <c r="A31" s="18" t="s">
        <v>33</v>
      </c>
      <c r="B31" s="19">
        <v>161</v>
      </c>
      <c r="C31" s="161">
        <v>1591</v>
      </c>
      <c r="D31" s="161">
        <v>1394</v>
      </c>
      <c r="E31" s="20">
        <f t="shared" si="0"/>
        <v>1394</v>
      </c>
      <c r="F31" s="20">
        <v>1393.9</v>
      </c>
      <c r="G31" s="20">
        <v>1399.2</v>
      </c>
      <c r="I31"/>
      <c r="J31"/>
      <c r="K31"/>
      <c r="L31"/>
    </row>
    <row r="32" spans="1:12" ht="15">
      <c r="A32" s="18" t="s">
        <v>35</v>
      </c>
      <c r="B32" s="19">
        <v>169</v>
      </c>
      <c r="C32" s="161">
        <v>3358</v>
      </c>
      <c r="D32" s="161">
        <v>2971</v>
      </c>
      <c r="E32" s="20">
        <f t="shared" si="0"/>
        <v>2971</v>
      </c>
      <c r="F32" s="20">
        <v>2194.7</v>
      </c>
      <c r="G32" s="20">
        <v>2795.7</v>
      </c>
      <c r="I32"/>
      <c r="J32"/>
      <c r="K32"/>
      <c r="L32"/>
    </row>
    <row r="33" spans="1:12" ht="15">
      <c r="A33" s="18" t="s">
        <v>61</v>
      </c>
      <c r="B33" s="19">
        <v>322</v>
      </c>
      <c r="C33" s="162">
        <v>1053</v>
      </c>
      <c r="D33" s="161">
        <v>1053</v>
      </c>
      <c r="E33" s="20">
        <f t="shared" si="0"/>
        <v>1053</v>
      </c>
      <c r="F33" s="20">
        <v>1053</v>
      </c>
      <c r="G33" s="20">
        <v>1053</v>
      </c>
      <c r="I33"/>
      <c r="J33"/>
      <c r="K33"/>
      <c r="L33"/>
    </row>
    <row r="34" spans="1:12" ht="15">
      <c r="A34" s="18" t="s">
        <v>36</v>
      </c>
      <c r="B34" s="19">
        <v>324</v>
      </c>
      <c r="C34" s="161">
        <v>45216</v>
      </c>
      <c r="D34" s="161">
        <v>22098.6</v>
      </c>
      <c r="E34" s="20">
        <f t="shared" si="0"/>
        <v>22098.6</v>
      </c>
      <c r="F34" s="20">
        <v>23392.5</v>
      </c>
      <c r="G34" s="20">
        <v>23392.5</v>
      </c>
      <c r="I34"/>
      <c r="J34"/>
      <c r="K34"/>
      <c r="L34"/>
    </row>
    <row r="35" spans="1:12" ht="15">
      <c r="A35" s="22" t="s">
        <v>159</v>
      </c>
      <c r="B35" s="12">
        <v>419</v>
      </c>
      <c r="C35" s="161">
        <v>154.9</v>
      </c>
      <c r="D35" s="161">
        <v>154.9</v>
      </c>
      <c r="E35" s="20">
        <f t="shared" si="0"/>
        <v>154.9</v>
      </c>
      <c r="F35" s="20">
        <v>154.9</v>
      </c>
      <c r="G35" s="20"/>
      <c r="I35"/>
      <c r="J35"/>
      <c r="K35"/>
      <c r="L35"/>
    </row>
    <row r="36" spans="1:12" ht="15">
      <c r="A36" s="21" t="s">
        <v>158</v>
      </c>
      <c r="B36" s="12"/>
      <c r="C36" s="13">
        <f>SUM(C17:C35)</f>
        <v>371604.00000000006</v>
      </c>
      <c r="D36" s="13">
        <f>SUM(D17:D35)</f>
        <v>202876</v>
      </c>
      <c r="E36" s="13">
        <f>SUM(E17:E35)</f>
        <v>202876</v>
      </c>
      <c r="F36" s="13">
        <f>SUM(F17:F35)</f>
        <v>203018.69999999998</v>
      </c>
      <c r="G36" s="13">
        <f>SUM(G17:G35)</f>
        <v>213434.6</v>
      </c>
      <c r="I36"/>
      <c r="J36"/>
      <c r="K36"/>
      <c r="L36"/>
    </row>
    <row r="37" spans="1:12" ht="14.25">
      <c r="A37" s="230" t="s">
        <v>245</v>
      </c>
      <c r="B37" s="230"/>
      <c r="C37" s="230"/>
      <c r="D37" s="230"/>
      <c r="E37" s="230"/>
      <c r="F37" s="230"/>
      <c r="G37" s="230"/>
      <c r="I37"/>
      <c r="J37"/>
      <c r="K37"/>
      <c r="L37"/>
    </row>
    <row r="38" spans="1:12" ht="15">
      <c r="A38" s="23" t="s">
        <v>151</v>
      </c>
      <c r="B38" s="12">
        <v>111</v>
      </c>
      <c r="C38" s="20">
        <v>26636</v>
      </c>
      <c r="D38" s="20">
        <v>19278</v>
      </c>
      <c r="E38" s="20">
        <f>D38</f>
        <v>19278</v>
      </c>
      <c r="F38" s="20">
        <f>14702.1+245.8</f>
        <v>14947.9</v>
      </c>
      <c r="G38" s="20">
        <f>15171.3+245.8</f>
        <v>15417.099999999999</v>
      </c>
      <c r="I38"/>
      <c r="J38"/>
      <c r="K38"/>
      <c r="L38"/>
    </row>
    <row r="39" spans="1:12" ht="15">
      <c r="A39" s="23" t="s">
        <v>37</v>
      </c>
      <c r="B39" s="12">
        <v>121</v>
      </c>
      <c r="C39" s="20">
        <v>1294</v>
      </c>
      <c r="D39" s="20">
        <v>1005</v>
      </c>
      <c r="E39" s="20">
        <f aca="true" t="shared" si="1" ref="E39:E49">D39</f>
        <v>1005</v>
      </c>
      <c r="F39" s="20">
        <v>635.1</v>
      </c>
      <c r="G39" s="20">
        <v>1017.1</v>
      </c>
      <c r="I39"/>
      <c r="J39"/>
      <c r="K39"/>
      <c r="L39"/>
    </row>
    <row r="40" spans="1:12" ht="30">
      <c r="A40" s="23" t="s">
        <v>29</v>
      </c>
      <c r="B40" s="12">
        <v>122</v>
      </c>
      <c r="C40" s="20">
        <v>755</v>
      </c>
      <c r="D40" s="20">
        <v>586</v>
      </c>
      <c r="E40" s="20">
        <f t="shared" si="1"/>
        <v>586</v>
      </c>
      <c r="F40" s="20">
        <v>365</v>
      </c>
      <c r="G40" s="20">
        <v>338.4</v>
      </c>
      <c r="I40"/>
      <c r="J40"/>
      <c r="K40"/>
      <c r="L40"/>
    </row>
    <row r="41" spans="1:12" ht="30">
      <c r="A41" s="23" t="s">
        <v>153</v>
      </c>
      <c r="B41" s="12">
        <v>124</v>
      </c>
      <c r="C41" s="20">
        <v>359</v>
      </c>
      <c r="D41" s="20">
        <v>279</v>
      </c>
      <c r="E41" s="20">
        <f t="shared" si="1"/>
        <v>279</v>
      </c>
      <c r="F41" s="20">
        <v>126.7</v>
      </c>
      <c r="G41" s="20">
        <v>163.9</v>
      </c>
      <c r="I41"/>
      <c r="J41"/>
      <c r="K41"/>
      <c r="L41"/>
    </row>
    <row r="42" spans="1:12" ht="15">
      <c r="A42" s="23" t="s">
        <v>30</v>
      </c>
      <c r="B42" s="12">
        <v>141</v>
      </c>
      <c r="C42" s="20">
        <v>15564</v>
      </c>
      <c r="D42" s="20">
        <v>11111</v>
      </c>
      <c r="E42" s="20">
        <f t="shared" si="1"/>
        <v>11111</v>
      </c>
      <c r="F42" s="20">
        <v>1320</v>
      </c>
      <c r="G42" s="20">
        <v>1320</v>
      </c>
      <c r="I42"/>
      <c r="J42"/>
      <c r="K42"/>
      <c r="L42"/>
    </row>
    <row r="43" spans="1:12" ht="30">
      <c r="A43" s="23" t="s">
        <v>155</v>
      </c>
      <c r="B43" s="12">
        <v>144</v>
      </c>
      <c r="C43" s="20"/>
      <c r="D43" s="20"/>
      <c r="E43" s="20"/>
      <c r="F43" s="20"/>
      <c r="G43" s="20"/>
      <c r="I43"/>
      <c r="J43"/>
      <c r="K43"/>
      <c r="L43"/>
    </row>
    <row r="44" spans="1:12" ht="15">
      <c r="A44" s="23" t="s">
        <v>156</v>
      </c>
      <c r="B44" s="12">
        <v>149</v>
      </c>
      <c r="C44" s="20">
        <v>8063</v>
      </c>
      <c r="D44" s="20">
        <v>4906</v>
      </c>
      <c r="E44" s="20">
        <f t="shared" si="1"/>
        <v>4906</v>
      </c>
      <c r="F44" s="20">
        <v>4483.5</v>
      </c>
      <c r="G44" s="20">
        <v>3105.7</v>
      </c>
      <c r="I44"/>
      <c r="J44"/>
      <c r="K44"/>
      <c r="L44"/>
    </row>
    <row r="45" spans="1:12" ht="15">
      <c r="A45" s="23" t="s">
        <v>31</v>
      </c>
      <c r="B45" s="12">
        <v>151</v>
      </c>
      <c r="C45" s="20">
        <v>5975</v>
      </c>
      <c r="D45" s="20">
        <v>4222.3</v>
      </c>
      <c r="E45" s="20">
        <f t="shared" si="1"/>
        <v>4222.3</v>
      </c>
      <c r="F45" s="20">
        <v>5222.3</v>
      </c>
      <c r="G45" s="20">
        <v>5222.3</v>
      </c>
      <c r="I45"/>
      <c r="J45"/>
      <c r="K45"/>
      <c r="L45"/>
    </row>
    <row r="46" spans="1:12" ht="15">
      <c r="A46" s="23" t="s">
        <v>35</v>
      </c>
      <c r="B46" s="12">
        <v>169</v>
      </c>
      <c r="C46" s="20">
        <v>737</v>
      </c>
      <c r="D46" s="20">
        <v>737</v>
      </c>
      <c r="E46" s="20">
        <f t="shared" si="1"/>
        <v>737</v>
      </c>
      <c r="F46" s="20">
        <v>717.1</v>
      </c>
      <c r="G46" s="20">
        <v>717.1</v>
      </c>
      <c r="I46"/>
      <c r="J46"/>
      <c r="K46"/>
      <c r="L46"/>
    </row>
    <row r="47" spans="1:12" ht="15">
      <c r="A47" s="18" t="s">
        <v>61</v>
      </c>
      <c r="B47" s="19">
        <v>322</v>
      </c>
      <c r="C47" s="20"/>
      <c r="D47" s="20"/>
      <c r="E47" s="20"/>
      <c r="F47" s="20"/>
      <c r="G47" s="20"/>
      <c r="I47"/>
      <c r="J47"/>
      <c r="K47"/>
      <c r="L47"/>
    </row>
    <row r="48" spans="1:12" ht="15">
      <c r="A48" s="23" t="s">
        <v>36</v>
      </c>
      <c r="B48" s="12">
        <v>324</v>
      </c>
      <c r="C48" s="20">
        <v>32679</v>
      </c>
      <c r="D48" s="20">
        <v>19729</v>
      </c>
      <c r="E48" s="20">
        <f t="shared" si="1"/>
        <v>19729</v>
      </c>
      <c r="F48" s="20">
        <v>16239.7</v>
      </c>
      <c r="G48" s="20">
        <v>16239.7</v>
      </c>
      <c r="I48"/>
      <c r="J48"/>
      <c r="K48"/>
      <c r="L48"/>
    </row>
    <row r="49" spans="1:12" ht="31.5" customHeight="1">
      <c r="A49" s="25" t="s">
        <v>160</v>
      </c>
      <c r="B49" s="12">
        <v>414</v>
      </c>
      <c r="C49" s="20">
        <v>1809</v>
      </c>
      <c r="D49" s="20">
        <v>86.7</v>
      </c>
      <c r="E49" s="20">
        <f t="shared" si="1"/>
        <v>86.7</v>
      </c>
      <c r="F49" s="20">
        <v>58.8</v>
      </c>
      <c r="G49" s="20"/>
      <c r="I49"/>
      <c r="J49"/>
      <c r="K49"/>
      <c r="L49"/>
    </row>
    <row r="50" spans="1:12" ht="15">
      <c r="A50" s="21" t="s">
        <v>158</v>
      </c>
      <c r="B50" s="12"/>
      <c r="C50" s="24">
        <f>SUM(C38:C49)</f>
        <v>93871</v>
      </c>
      <c r="D50" s="24">
        <f>SUM(D38:D49)</f>
        <v>61940</v>
      </c>
      <c r="E50" s="24">
        <f>SUM(E38:E49)</f>
        <v>61940</v>
      </c>
      <c r="F50" s="24">
        <f>SUM(F38:F49)</f>
        <v>44116.100000000006</v>
      </c>
      <c r="G50" s="24">
        <f>SUM(G38:G49)</f>
        <v>43541.3</v>
      </c>
      <c r="I50"/>
      <c r="J50"/>
      <c r="K50"/>
      <c r="L50"/>
    </row>
    <row r="51" spans="1:12" ht="14.25">
      <c r="A51" s="229" t="s">
        <v>246</v>
      </c>
      <c r="B51" s="229"/>
      <c r="C51" s="229"/>
      <c r="D51" s="229"/>
      <c r="E51" s="229"/>
      <c r="F51" s="229"/>
      <c r="G51" s="229"/>
      <c r="I51"/>
      <c r="J51"/>
      <c r="K51"/>
      <c r="L51"/>
    </row>
    <row r="52" spans="1:12" ht="33.75" customHeight="1">
      <c r="A52" s="25" t="s">
        <v>160</v>
      </c>
      <c r="B52" s="12">
        <v>414</v>
      </c>
      <c r="C52" s="162">
        <v>3584</v>
      </c>
      <c r="D52" s="162">
        <f>C52</f>
        <v>3584</v>
      </c>
      <c r="E52" s="20">
        <f>D52+5015</f>
        <v>8599</v>
      </c>
      <c r="F52" s="20">
        <v>8253.5</v>
      </c>
      <c r="G52" s="20">
        <v>6687.5</v>
      </c>
      <c r="I52"/>
      <c r="J52"/>
      <c r="K52"/>
      <c r="L52"/>
    </row>
    <row r="53" spans="1:12" ht="15">
      <c r="A53" s="21" t="s">
        <v>158</v>
      </c>
      <c r="B53" s="12"/>
      <c r="C53" s="13">
        <f>SUM(C52:C52)</f>
        <v>3584</v>
      </c>
      <c r="D53" s="13">
        <f>SUM(D52:D52)</f>
        <v>3584</v>
      </c>
      <c r="E53" s="13">
        <f>SUM(E52:E52)</f>
        <v>8599</v>
      </c>
      <c r="F53" s="13">
        <f>SUM(F52:F52)</f>
        <v>8253.5</v>
      </c>
      <c r="G53" s="13">
        <f>SUM(G52)</f>
        <v>6687.5</v>
      </c>
      <c r="I53"/>
      <c r="J53"/>
      <c r="K53"/>
      <c r="L53"/>
    </row>
    <row r="54" spans="1:12" ht="15">
      <c r="A54" s="11" t="s">
        <v>161</v>
      </c>
      <c r="B54" s="12"/>
      <c r="C54" s="13">
        <f>C36+C53+C50</f>
        <v>469059.00000000006</v>
      </c>
      <c r="D54" s="13">
        <f>D36+D53+D50</f>
        <v>268400</v>
      </c>
      <c r="E54" s="13">
        <f>E36+E53+E50</f>
        <v>273415</v>
      </c>
      <c r="F54" s="13">
        <f>F36+F53+F50</f>
        <v>255388.3</v>
      </c>
      <c r="G54" s="13">
        <f>G36+G53+G50</f>
        <v>263663.4</v>
      </c>
      <c r="I54"/>
      <c r="J54"/>
      <c r="K54"/>
      <c r="L54"/>
    </row>
    <row r="55" spans="1:12" ht="18.75">
      <c r="A55" s="3"/>
      <c r="B55" s="3"/>
      <c r="C55" s="6"/>
      <c r="D55" s="9"/>
      <c r="E55" s="9"/>
      <c r="F55" s="6"/>
      <c r="G55" s="6"/>
      <c r="I55"/>
      <c r="J55"/>
      <c r="K55"/>
      <c r="L55"/>
    </row>
    <row r="56" spans="1:12" ht="21.75" customHeight="1">
      <c r="A56" s="108" t="s">
        <v>205</v>
      </c>
      <c r="B56" s="109"/>
      <c r="C56" s="110"/>
      <c r="D56" s="17"/>
      <c r="E56" s="208" t="s">
        <v>201</v>
      </c>
      <c r="F56" s="208"/>
      <c r="G56" s="208"/>
      <c r="I56"/>
      <c r="J56"/>
      <c r="K56"/>
      <c r="L56"/>
    </row>
    <row r="57" spans="1:7" ht="11.25" customHeight="1">
      <c r="A57" s="111"/>
      <c r="B57" s="17"/>
      <c r="C57" s="112" t="s">
        <v>202</v>
      </c>
      <c r="D57" s="17"/>
      <c r="E57" s="209" t="s">
        <v>203</v>
      </c>
      <c r="F57" s="209"/>
      <c r="G57" s="209"/>
    </row>
    <row r="58" spans="1:20" ht="12.75">
      <c r="A58" s="113"/>
      <c r="B58" s="114"/>
      <c r="C58" s="114"/>
      <c r="D58" s="111"/>
      <c r="E58" s="111"/>
      <c r="F58" s="111"/>
      <c r="G58" s="111"/>
      <c r="L58" s="111"/>
      <c r="M58" s="111"/>
      <c r="N58" s="111"/>
      <c r="O58" s="111"/>
      <c r="P58" s="111"/>
      <c r="Q58" s="111"/>
      <c r="R58" s="111"/>
      <c r="S58" s="111"/>
      <c r="T58" s="111"/>
    </row>
    <row r="59" spans="1:7" ht="32.25" customHeight="1">
      <c r="A59" s="108" t="s">
        <v>206</v>
      </c>
      <c r="B59" s="109"/>
      <c r="C59" s="110"/>
      <c r="D59" s="17"/>
      <c r="E59" s="208" t="s">
        <v>204</v>
      </c>
      <c r="F59" s="208"/>
      <c r="G59" s="208"/>
    </row>
    <row r="60" spans="1:7" ht="11.25" customHeight="1">
      <c r="A60" s="17"/>
      <c r="B60" s="17"/>
      <c r="C60" s="112" t="s">
        <v>202</v>
      </c>
      <c r="D60" s="17"/>
      <c r="E60" s="209" t="s">
        <v>203</v>
      </c>
      <c r="F60" s="209"/>
      <c r="G60" s="209"/>
    </row>
    <row r="61" spans="1:7" ht="18.75">
      <c r="A61" s="6"/>
      <c r="B61" s="6"/>
      <c r="C61" s="6"/>
      <c r="D61" s="6"/>
      <c r="E61" s="6"/>
      <c r="F61" s="6"/>
      <c r="G61" s="6"/>
    </row>
    <row r="62" spans="1:7" ht="18.75">
      <c r="A62" s="6"/>
      <c r="B62" s="6"/>
      <c r="C62" s="6"/>
      <c r="D62" s="6"/>
      <c r="E62" s="6"/>
      <c r="F62" s="6"/>
      <c r="G62" s="6"/>
    </row>
    <row r="63" spans="1:7" ht="18.75">
      <c r="A63" s="6"/>
      <c r="B63" s="6"/>
      <c r="C63" s="6"/>
      <c r="D63" s="6"/>
      <c r="E63" s="6"/>
      <c r="F63" s="6"/>
      <c r="G63" s="6"/>
    </row>
    <row r="64" spans="1:7" ht="18.75">
      <c r="A64" s="6"/>
      <c r="B64" s="6"/>
      <c r="C64" s="6"/>
      <c r="D64" s="6"/>
      <c r="E64" s="6"/>
      <c r="F64" s="14"/>
      <c r="G64" s="6"/>
    </row>
    <row r="65" spans="1:7" ht="12.75">
      <c r="A65" s="14"/>
      <c r="B65" s="14"/>
      <c r="C65" s="14"/>
      <c r="D65" s="14"/>
      <c r="E65" s="14"/>
      <c r="G65" s="14"/>
    </row>
  </sheetData>
  <sheetProtection/>
  <mergeCells count="15">
    <mergeCell ref="E56:G56"/>
    <mergeCell ref="E57:G57"/>
    <mergeCell ref="E59:G59"/>
    <mergeCell ref="E60:G60"/>
    <mergeCell ref="B7:F7"/>
    <mergeCell ref="A2:G2"/>
    <mergeCell ref="D12:E12"/>
    <mergeCell ref="D13:E13"/>
    <mergeCell ref="F12:F14"/>
    <mergeCell ref="G12:G14"/>
    <mergeCell ref="A51:G51"/>
    <mergeCell ref="A16:G16"/>
    <mergeCell ref="A37:G37"/>
    <mergeCell ref="B5:F5"/>
    <mergeCell ref="B6:F6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38"/>
  <sheetViews>
    <sheetView tabSelected="1" zoomScalePageLayoutView="0" workbookViewId="0" topLeftCell="A8">
      <pane ySplit="7" topLeftCell="A15" activePane="bottomLeft" state="frozen"/>
      <selection pane="topLeft" activeCell="A8" sqref="A8"/>
      <selection pane="bottomLeft" activeCell="I31" sqref="I31"/>
    </sheetView>
  </sheetViews>
  <sheetFormatPr defaultColWidth="9.140625" defaultRowHeight="12.75"/>
  <cols>
    <col min="1" max="1" width="42.28125" style="0" customWidth="1"/>
    <col min="2" max="2" width="6.7109375" style="1" customWidth="1"/>
    <col min="3" max="3" width="10.7109375" style="0" customWidth="1"/>
    <col min="4" max="4" width="11.7109375" style="0" customWidth="1"/>
    <col min="5" max="5" width="11.421875" style="0" customWidth="1"/>
    <col min="6" max="6" width="13.8515625" style="0" customWidth="1"/>
    <col min="7" max="7" width="11.8515625" style="0" customWidth="1"/>
    <col min="8" max="8" width="10.140625" style="0" bestFit="1" customWidth="1"/>
  </cols>
  <sheetData>
    <row r="1" spans="1:7" s="31" customFormat="1" ht="12.75">
      <c r="A1" s="234" t="s">
        <v>209</v>
      </c>
      <c r="B1" s="234"/>
      <c r="C1" s="234"/>
      <c r="D1" s="234"/>
      <c r="E1" s="234"/>
      <c r="F1" s="234"/>
      <c r="G1" s="234"/>
    </row>
    <row r="2" spans="1:7" s="31" customFormat="1" ht="12.75">
      <c r="A2" s="234" t="s">
        <v>210</v>
      </c>
      <c r="B2" s="234"/>
      <c r="C2" s="234"/>
      <c r="D2" s="234"/>
      <c r="E2" s="234"/>
      <c r="F2" s="234"/>
      <c r="G2" s="234"/>
    </row>
    <row r="3" spans="1:7" s="31" customFormat="1" ht="12.75">
      <c r="A3" s="234" t="s">
        <v>211</v>
      </c>
      <c r="B3" s="234"/>
      <c r="C3" s="234"/>
      <c r="D3" s="234"/>
      <c r="E3" s="234"/>
      <c r="F3" s="234"/>
      <c r="G3" s="234"/>
    </row>
    <row r="4" spans="1:6" s="31" customFormat="1" ht="12.75">
      <c r="A4" s="29"/>
      <c r="B4" s="33"/>
      <c r="C4" s="30"/>
      <c r="D4" s="29"/>
      <c r="E4" s="29"/>
      <c r="F4" s="29"/>
    </row>
    <row r="5" spans="1:6" s="31" customFormat="1" ht="12.75">
      <c r="A5" s="29"/>
      <c r="B5" s="33"/>
      <c r="C5" s="30"/>
      <c r="D5" s="29"/>
      <c r="E5" s="29"/>
      <c r="F5" s="29"/>
    </row>
    <row r="6" spans="1:8" s="66" customFormat="1" ht="18" customHeight="1">
      <c r="A6" s="67" t="s">
        <v>187</v>
      </c>
      <c r="B6" s="68" t="s">
        <v>188</v>
      </c>
      <c r="C6" s="67"/>
      <c r="D6" s="67"/>
      <c r="E6" s="69"/>
      <c r="F6" s="67"/>
      <c r="H6" s="70" t="s">
        <v>208</v>
      </c>
    </row>
    <row r="7" spans="1:8" s="66" customFormat="1" ht="26.25" customHeight="1">
      <c r="A7" s="67" t="s">
        <v>200</v>
      </c>
      <c r="B7" s="224" t="s">
        <v>96</v>
      </c>
      <c r="C7" s="224"/>
      <c r="D7" s="224"/>
      <c r="E7" s="224"/>
      <c r="F7" s="224"/>
      <c r="H7" s="62" t="s">
        <v>20</v>
      </c>
    </row>
    <row r="8" spans="1:8" s="66" customFormat="1" ht="18" customHeight="1">
      <c r="A8" s="67" t="s">
        <v>191</v>
      </c>
      <c r="B8" s="225" t="s">
        <v>192</v>
      </c>
      <c r="C8" s="225"/>
      <c r="D8" s="225"/>
      <c r="E8" s="225"/>
      <c r="F8" s="225"/>
      <c r="G8" s="28" t="s">
        <v>171</v>
      </c>
      <c r="H8" s="63" t="s">
        <v>172</v>
      </c>
    </row>
    <row r="9" spans="1:8" s="66" customFormat="1" ht="32.25" customHeight="1">
      <c r="A9" s="67" t="s">
        <v>189</v>
      </c>
      <c r="B9" s="224" t="s">
        <v>190</v>
      </c>
      <c r="C9" s="224"/>
      <c r="D9" s="224"/>
      <c r="E9" s="224"/>
      <c r="F9" s="224"/>
      <c r="G9" s="28" t="s">
        <v>173</v>
      </c>
      <c r="H9" s="63">
        <v>38370099</v>
      </c>
    </row>
    <row r="10" spans="1:7" s="66" customFormat="1" ht="18" customHeight="1">
      <c r="A10" s="67" t="s">
        <v>194</v>
      </c>
      <c r="B10" s="68" t="s">
        <v>268</v>
      </c>
      <c r="C10" s="67"/>
      <c r="D10" s="67"/>
      <c r="E10" s="69"/>
      <c r="F10" s="67"/>
      <c r="G10" s="67"/>
    </row>
    <row r="11" spans="1:7" s="66" customFormat="1" ht="18" customHeight="1">
      <c r="A11" s="67" t="s">
        <v>193</v>
      </c>
      <c r="B11" s="68" t="s">
        <v>166</v>
      </c>
      <c r="C11" s="67"/>
      <c r="D11" s="67"/>
      <c r="E11" s="69"/>
      <c r="F11" s="67"/>
      <c r="G11" s="67"/>
    </row>
    <row r="12" spans="1:7" s="66" customFormat="1" ht="17.25" customHeight="1">
      <c r="A12" s="67" t="s">
        <v>174</v>
      </c>
      <c r="B12" s="68" t="s">
        <v>195</v>
      </c>
      <c r="C12" s="67"/>
      <c r="D12" s="67"/>
      <c r="E12" s="67" t="s">
        <v>4</v>
      </c>
      <c r="F12" s="67"/>
      <c r="G12" s="67"/>
    </row>
    <row r="13" spans="1:7" s="31" customFormat="1" ht="18" customHeight="1" hidden="1">
      <c r="A13" s="29"/>
      <c r="B13" s="32"/>
      <c r="C13" s="29"/>
      <c r="D13" s="29"/>
      <c r="E13" s="29"/>
      <c r="F13" s="29"/>
      <c r="G13" s="29"/>
    </row>
    <row r="14" spans="1:7" s="66" customFormat="1" ht="38.25">
      <c r="A14" s="56" t="s">
        <v>196</v>
      </c>
      <c r="B14" s="54" t="s">
        <v>197</v>
      </c>
      <c r="C14" s="56" t="s">
        <v>198</v>
      </c>
      <c r="D14" s="56" t="s">
        <v>163</v>
      </c>
      <c r="E14" s="56" t="s">
        <v>199</v>
      </c>
      <c r="F14" s="56" t="s">
        <v>165</v>
      </c>
      <c r="G14" s="56" t="s">
        <v>164</v>
      </c>
    </row>
    <row r="15" spans="1:7" s="31" customFormat="1" ht="17.25" customHeight="1">
      <c r="A15" s="34">
        <v>1</v>
      </c>
      <c r="B15" s="50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</row>
    <row r="16" spans="1:7" s="31" customFormat="1" ht="17.25" customHeight="1">
      <c r="A16" s="34" t="s">
        <v>167</v>
      </c>
      <c r="B16" s="64"/>
      <c r="C16" s="34"/>
      <c r="D16" s="38">
        <f>D19</f>
        <v>0</v>
      </c>
      <c r="E16" s="93">
        <f>E17+E19</f>
        <v>29294.3</v>
      </c>
      <c r="F16" s="38"/>
      <c r="G16" s="36"/>
    </row>
    <row r="17" spans="1:7" s="31" customFormat="1" ht="17.25" customHeight="1">
      <c r="A17" s="35" t="s">
        <v>175</v>
      </c>
      <c r="B17" s="50" t="s">
        <v>41</v>
      </c>
      <c r="C17" s="34"/>
      <c r="D17" s="34" t="s">
        <v>176</v>
      </c>
      <c r="E17" s="94">
        <f>E18</f>
        <v>30</v>
      </c>
      <c r="F17" s="36"/>
      <c r="G17" s="36"/>
    </row>
    <row r="18" spans="1:7" s="31" customFormat="1" ht="17.25" customHeight="1">
      <c r="A18" s="35" t="s">
        <v>168</v>
      </c>
      <c r="B18" s="50" t="s">
        <v>42</v>
      </c>
      <c r="C18" s="34">
        <v>141</v>
      </c>
      <c r="D18" s="34" t="s">
        <v>4</v>
      </c>
      <c r="E18" s="94">
        <f>30</f>
        <v>30</v>
      </c>
      <c r="F18" s="35"/>
      <c r="G18" s="35"/>
    </row>
    <row r="19" spans="1:7" s="31" customFormat="1" ht="17.25" customHeight="1">
      <c r="A19" s="35" t="s">
        <v>162</v>
      </c>
      <c r="B19" s="50" t="s">
        <v>43</v>
      </c>
      <c r="C19" s="34"/>
      <c r="D19" s="34"/>
      <c r="E19" s="95">
        <v>29264.3</v>
      </c>
      <c r="F19" s="36"/>
      <c r="G19" s="36"/>
    </row>
    <row r="20" spans="1:7" s="31" customFormat="1" ht="17.25" customHeight="1">
      <c r="A20" s="35" t="s">
        <v>169</v>
      </c>
      <c r="B20" s="50" t="s">
        <v>45</v>
      </c>
      <c r="C20" s="34"/>
      <c r="D20" s="99">
        <f>SUM(D24:D36)</f>
        <v>29597.699999999997</v>
      </c>
      <c r="E20" s="99">
        <f>SUM(E24:E36)</f>
        <v>29264.3</v>
      </c>
      <c r="F20" s="36"/>
      <c r="G20" s="36">
        <f>G17+G19</f>
        <v>0</v>
      </c>
    </row>
    <row r="21" spans="1:7" s="31" customFormat="1" ht="17.25" customHeight="1">
      <c r="A21" s="34" t="s">
        <v>170</v>
      </c>
      <c r="B21" s="50"/>
      <c r="C21" s="34"/>
      <c r="D21" s="34"/>
      <c r="E21" s="34"/>
      <c r="F21" s="35"/>
      <c r="G21" s="35"/>
    </row>
    <row r="22" spans="1:9" s="31" customFormat="1" ht="17.25" customHeight="1">
      <c r="A22" s="65" t="s">
        <v>177</v>
      </c>
      <c r="B22" s="50" t="s">
        <v>46</v>
      </c>
      <c r="C22" s="34"/>
      <c r="D22" s="38"/>
      <c r="E22" s="38"/>
      <c r="F22" s="100">
        <f>SUM(F24:F36)</f>
        <v>26902.2</v>
      </c>
      <c r="G22" s="100">
        <f>SUM(G24:G36)</f>
        <v>26442.499999999996</v>
      </c>
      <c r="I22" s="163"/>
    </row>
    <row r="23" spans="1:7" s="31" customFormat="1" ht="17.25" customHeight="1">
      <c r="A23" s="65" t="s">
        <v>178</v>
      </c>
      <c r="B23" s="50"/>
      <c r="C23" s="34"/>
      <c r="D23" s="38"/>
      <c r="E23" s="38"/>
      <c r="F23" s="36"/>
      <c r="G23" s="36"/>
    </row>
    <row r="24" spans="1:7" s="31" customFormat="1" ht="15.75" customHeight="1">
      <c r="A24" s="96" t="s">
        <v>151</v>
      </c>
      <c r="B24" s="97"/>
      <c r="C24" s="97">
        <v>111</v>
      </c>
      <c r="D24" s="95">
        <v>8547.9</v>
      </c>
      <c r="E24" s="95">
        <v>9054.2</v>
      </c>
      <c r="F24" s="94">
        <f>E24</f>
        <v>9054.2</v>
      </c>
      <c r="G24" s="94">
        <f>F24-26.6-506.2-0.1</f>
        <v>8521.3</v>
      </c>
    </row>
    <row r="25" spans="1:7" s="31" customFormat="1" ht="15.75" customHeight="1">
      <c r="A25" s="96" t="s">
        <v>18</v>
      </c>
      <c r="B25" s="97"/>
      <c r="C25" s="97">
        <v>113</v>
      </c>
      <c r="D25" s="95">
        <v>90.9</v>
      </c>
      <c r="E25" s="95">
        <f aca="true" t="shared" si="0" ref="E25:E35">D25</f>
        <v>90.9</v>
      </c>
      <c r="F25" s="94">
        <f aca="true" t="shared" si="1" ref="F25:G35">E25</f>
        <v>90.9</v>
      </c>
      <c r="G25" s="94">
        <f>F25-15.3</f>
        <v>75.60000000000001</v>
      </c>
    </row>
    <row r="26" spans="1:7" s="31" customFormat="1" ht="15.75" customHeight="1">
      <c r="A26" s="96" t="s">
        <v>37</v>
      </c>
      <c r="B26" s="97"/>
      <c r="C26" s="97">
        <v>121</v>
      </c>
      <c r="D26" s="94">
        <v>521</v>
      </c>
      <c r="E26" s="94">
        <f t="shared" si="0"/>
        <v>521</v>
      </c>
      <c r="F26" s="94">
        <f t="shared" si="1"/>
        <v>521</v>
      </c>
      <c r="G26" s="94">
        <f t="shared" si="1"/>
        <v>521</v>
      </c>
    </row>
    <row r="27" spans="1:7" s="31" customFormat="1" ht="28.5" customHeight="1">
      <c r="A27" s="96" t="s">
        <v>29</v>
      </c>
      <c r="B27" s="97"/>
      <c r="C27" s="97">
        <v>122</v>
      </c>
      <c r="D27" s="95">
        <v>244.3</v>
      </c>
      <c r="E27" s="95">
        <f t="shared" si="0"/>
        <v>244.3</v>
      </c>
      <c r="F27" s="94">
        <f t="shared" si="1"/>
        <v>244.3</v>
      </c>
      <c r="G27" s="94">
        <f t="shared" si="1"/>
        <v>244.3</v>
      </c>
    </row>
    <row r="28" spans="1:7" s="31" customFormat="1" ht="28.5" customHeight="1">
      <c r="A28" s="96" t="s">
        <v>153</v>
      </c>
      <c r="B28" s="97"/>
      <c r="C28" s="97">
        <v>124</v>
      </c>
      <c r="D28" s="95">
        <v>120.6</v>
      </c>
      <c r="E28" s="95">
        <f t="shared" si="0"/>
        <v>120.6</v>
      </c>
      <c r="F28" s="94">
        <f t="shared" si="1"/>
        <v>120.6</v>
      </c>
      <c r="G28" s="94">
        <f>F28-1.8</f>
        <v>118.8</v>
      </c>
    </row>
    <row r="29" spans="1:7" s="31" customFormat="1" ht="15.75" customHeight="1">
      <c r="A29" s="96" t="s">
        <v>30</v>
      </c>
      <c r="B29" s="97"/>
      <c r="C29" s="97">
        <v>141</v>
      </c>
      <c r="D29" s="95">
        <v>2267.2</v>
      </c>
      <c r="E29" s="95">
        <f t="shared" si="0"/>
        <v>2267.2</v>
      </c>
      <c r="F29" s="94">
        <v>1642.4</v>
      </c>
      <c r="G29" s="94">
        <f>F29</f>
        <v>1642.4</v>
      </c>
    </row>
    <row r="30" spans="1:7" s="31" customFormat="1" ht="28.5" customHeight="1">
      <c r="A30" s="96" t="s">
        <v>155</v>
      </c>
      <c r="B30" s="97"/>
      <c r="C30" s="97">
        <v>144</v>
      </c>
      <c r="D30" s="95">
        <v>1090.9</v>
      </c>
      <c r="E30" s="95">
        <f t="shared" si="0"/>
        <v>1090.9</v>
      </c>
      <c r="F30" s="94">
        <f t="shared" si="1"/>
        <v>1090.9</v>
      </c>
      <c r="G30" s="94">
        <f t="shared" si="1"/>
        <v>1090.9</v>
      </c>
    </row>
    <row r="31" spans="1:7" s="31" customFormat="1" ht="15.75" customHeight="1">
      <c r="A31" s="96" t="s">
        <v>156</v>
      </c>
      <c r="B31" s="97"/>
      <c r="C31" s="97">
        <v>149</v>
      </c>
      <c r="D31" s="95">
        <v>5943.1</v>
      </c>
      <c r="E31" s="95">
        <f t="shared" si="0"/>
        <v>5943.1</v>
      </c>
      <c r="F31" s="94">
        <f t="shared" si="1"/>
        <v>5943.1</v>
      </c>
      <c r="G31" s="94">
        <f>F31-125.5</f>
        <v>5817.6</v>
      </c>
    </row>
    <row r="32" spans="1:7" s="31" customFormat="1" ht="15.75" customHeight="1">
      <c r="A32" s="96" t="s">
        <v>31</v>
      </c>
      <c r="B32" s="97"/>
      <c r="C32" s="97">
        <v>151</v>
      </c>
      <c r="D32" s="95">
        <v>436.3</v>
      </c>
      <c r="E32" s="95">
        <f t="shared" si="0"/>
        <v>436.3</v>
      </c>
      <c r="F32" s="94">
        <f t="shared" si="1"/>
        <v>436.3</v>
      </c>
      <c r="G32" s="94">
        <f t="shared" si="1"/>
        <v>436.3</v>
      </c>
    </row>
    <row r="33" spans="1:7" s="31" customFormat="1" ht="15.75" customHeight="1">
      <c r="A33" s="96" t="s">
        <v>157</v>
      </c>
      <c r="B33" s="97"/>
      <c r="C33" s="97">
        <v>159</v>
      </c>
      <c r="D33" s="95">
        <v>1504.5</v>
      </c>
      <c r="E33" s="95">
        <f t="shared" si="0"/>
        <v>1504.5</v>
      </c>
      <c r="F33" s="94">
        <f t="shared" si="1"/>
        <v>1504.5</v>
      </c>
      <c r="G33" s="94">
        <f>F33-551.5</f>
        <v>953</v>
      </c>
    </row>
    <row r="34" spans="1:7" s="31" customFormat="1" ht="28.5" customHeight="1">
      <c r="A34" s="96" t="s">
        <v>33</v>
      </c>
      <c r="B34" s="97"/>
      <c r="C34" s="97">
        <v>161</v>
      </c>
      <c r="D34" s="95">
        <v>1952.2</v>
      </c>
      <c r="E34" s="95">
        <f t="shared" si="0"/>
        <v>1952.2</v>
      </c>
      <c r="F34" s="94">
        <f t="shared" si="1"/>
        <v>1952.2</v>
      </c>
      <c r="G34" s="94">
        <f>F34-349</f>
        <v>1603.2</v>
      </c>
    </row>
    <row r="35" spans="1:7" s="31" customFormat="1" ht="15.75" customHeight="1">
      <c r="A35" s="96" t="s">
        <v>35</v>
      </c>
      <c r="B35" s="97"/>
      <c r="C35" s="97">
        <v>169</v>
      </c>
      <c r="D35" s="95">
        <v>4301.8</v>
      </c>
      <c r="E35" s="95">
        <f t="shared" si="0"/>
        <v>4301.8</v>
      </c>
      <c r="F35" s="94">
        <f t="shared" si="1"/>
        <v>4301.8</v>
      </c>
      <c r="G35" s="94">
        <f>F35-17.3</f>
        <v>4284.5</v>
      </c>
    </row>
    <row r="36" spans="1:7" s="31" customFormat="1" ht="46.5" customHeight="1">
      <c r="A36" s="98" t="s">
        <v>160</v>
      </c>
      <c r="B36" s="40"/>
      <c r="C36" s="40" t="s">
        <v>92</v>
      </c>
      <c r="D36" s="95">
        <v>2577</v>
      </c>
      <c r="E36" s="95">
        <v>1737.3</v>
      </c>
      <c r="F36" s="94"/>
      <c r="G36" s="94">
        <f>E36-603.7</f>
        <v>1133.6</v>
      </c>
    </row>
    <row r="37" spans="1:9" s="31" customFormat="1" ht="25.5" customHeight="1">
      <c r="A37" s="45" t="s">
        <v>182</v>
      </c>
      <c r="B37" s="46">
        <v>130</v>
      </c>
      <c r="C37" s="47"/>
      <c r="D37" s="48" t="s">
        <v>176</v>
      </c>
      <c r="E37" s="49"/>
      <c r="F37" s="39"/>
      <c r="G37" s="49"/>
      <c r="I37" s="163"/>
    </row>
    <row r="38" spans="1:7" s="31" customFormat="1" ht="17.25" customHeight="1">
      <c r="A38" s="42" t="s">
        <v>183</v>
      </c>
      <c r="B38" s="50">
        <v>140</v>
      </c>
      <c r="C38" s="51"/>
      <c r="D38" s="34" t="s">
        <v>4</v>
      </c>
      <c r="E38" s="52"/>
      <c r="F38" s="42"/>
      <c r="G38" s="35"/>
    </row>
    <row r="39" spans="1:10" s="31" customFormat="1" ht="39.75" customHeight="1">
      <c r="A39" s="53" t="s">
        <v>184</v>
      </c>
      <c r="B39" s="54">
        <v>160</v>
      </c>
      <c r="C39" s="55"/>
      <c r="D39" s="56" t="s">
        <v>176</v>
      </c>
      <c r="E39" s="49"/>
      <c r="F39" s="42"/>
      <c r="G39" s="35"/>
      <c r="J39" s="163"/>
    </row>
    <row r="40" spans="1:7" s="31" customFormat="1" ht="17.25" customHeight="1">
      <c r="A40" s="39" t="s">
        <v>185</v>
      </c>
      <c r="B40" s="40">
        <v>170</v>
      </c>
      <c r="C40" s="43"/>
      <c r="D40" s="44" t="s">
        <v>176</v>
      </c>
      <c r="E40" s="52"/>
      <c r="F40" s="41"/>
      <c r="G40" s="100">
        <f>E16-G22</f>
        <v>2851.800000000003</v>
      </c>
    </row>
    <row r="41" spans="1:14" s="31" customFormat="1" ht="18.75" customHeight="1">
      <c r="A41" s="39" t="s">
        <v>186</v>
      </c>
      <c r="B41" s="40">
        <v>171</v>
      </c>
      <c r="C41" s="43"/>
      <c r="D41" s="44" t="s">
        <v>176</v>
      </c>
      <c r="E41" s="49"/>
      <c r="F41" s="42"/>
      <c r="G41" s="101">
        <f>G40</f>
        <v>2851.800000000003</v>
      </c>
      <c r="N41" s="163"/>
    </row>
    <row r="42" spans="1:7" s="31" customFormat="1" ht="12.75" customHeight="1">
      <c r="A42" s="29"/>
      <c r="B42" s="57"/>
      <c r="C42" s="37"/>
      <c r="D42" s="29"/>
      <c r="E42" s="29"/>
      <c r="F42" s="29"/>
      <c r="G42" s="29"/>
    </row>
    <row r="43" spans="1:7" s="31" customFormat="1" ht="14.25" customHeight="1" hidden="1">
      <c r="A43" s="29"/>
      <c r="B43" s="57"/>
      <c r="C43" s="37"/>
      <c r="D43" s="29"/>
      <c r="E43" s="58"/>
      <c r="F43" s="29"/>
      <c r="G43" s="29"/>
    </row>
    <row r="44" spans="1:7" ht="21.75" customHeight="1">
      <c r="A44" s="76" t="s">
        <v>205</v>
      </c>
      <c r="B44" s="73"/>
      <c r="C44" s="71"/>
      <c r="E44" s="235" t="s">
        <v>201</v>
      </c>
      <c r="F44" s="235"/>
      <c r="G44" s="235"/>
    </row>
    <row r="45" spans="1:7" ht="11.25" customHeight="1">
      <c r="A45" s="15"/>
      <c r="B45"/>
      <c r="C45" s="74" t="s">
        <v>202</v>
      </c>
      <c r="E45" s="233" t="s">
        <v>203</v>
      </c>
      <c r="F45" s="233"/>
      <c r="G45" s="233"/>
    </row>
    <row r="46" spans="1:20" ht="12.75">
      <c r="A46" s="16"/>
      <c r="B46" s="72"/>
      <c r="C46" s="72"/>
      <c r="D46" s="15"/>
      <c r="E46" s="15"/>
      <c r="F46" s="15"/>
      <c r="G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7" ht="32.25" customHeight="1">
      <c r="A47" s="76" t="s">
        <v>206</v>
      </c>
      <c r="B47" s="73"/>
      <c r="C47" s="71"/>
      <c r="E47" s="235" t="s">
        <v>204</v>
      </c>
      <c r="F47" s="235"/>
      <c r="G47" s="235"/>
    </row>
    <row r="48" spans="2:7" ht="11.25" customHeight="1">
      <c r="B48"/>
      <c r="C48" s="74" t="s">
        <v>202</v>
      </c>
      <c r="E48" s="233" t="s">
        <v>203</v>
      </c>
      <c r="F48" s="233"/>
      <c r="G48" s="233"/>
    </row>
    <row r="49" spans="1:5" s="31" customFormat="1" ht="12.75" customHeight="1">
      <c r="A49" s="59"/>
      <c r="B49" s="60"/>
      <c r="C49" s="59"/>
      <c r="D49" s="59"/>
      <c r="E49" s="59"/>
    </row>
    <row r="50" spans="1:4" s="31" customFormat="1" ht="10.5" customHeight="1">
      <c r="A50" s="59"/>
      <c r="B50" s="60"/>
      <c r="C50" s="59"/>
      <c r="D50" s="59"/>
    </row>
    <row r="51" spans="1:4" s="31" customFormat="1" ht="10.5" customHeight="1">
      <c r="A51" s="59"/>
      <c r="B51" s="60"/>
      <c r="C51" s="59"/>
      <c r="D51" s="59"/>
    </row>
    <row r="52" spans="1:5" s="31" customFormat="1" ht="10.5" customHeight="1">
      <c r="A52" s="61"/>
      <c r="B52" s="2"/>
      <c r="C52" s="61"/>
      <c r="D52" s="61"/>
      <c r="E52" s="61"/>
    </row>
    <row r="53" spans="1:5" s="31" customFormat="1" ht="13.5" customHeight="1">
      <c r="A53" s="61"/>
      <c r="B53" s="2"/>
      <c r="C53" s="61"/>
      <c r="D53" s="61"/>
      <c r="E53" s="61"/>
    </row>
    <row r="54" spans="1:5" s="31" customFormat="1" ht="10.5" customHeight="1">
      <c r="A54" s="61"/>
      <c r="B54" s="2"/>
      <c r="C54" s="61"/>
      <c r="D54" s="61"/>
      <c r="E54" s="61"/>
    </row>
    <row r="55" spans="1:5" s="31" customFormat="1" ht="12.75">
      <c r="A55" s="61"/>
      <c r="B55" s="2"/>
      <c r="C55" s="61"/>
      <c r="D55" s="61"/>
      <c r="E55" s="61"/>
    </row>
    <row r="56" s="61" customFormat="1" ht="12.75">
      <c r="B56" s="2"/>
    </row>
    <row r="57" s="61" customFormat="1" ht="12.75">
      <c r="B57" s="2"/>
    </row>
    <row r="58" s="61" customFormat="1" ht="12.75">
      <c r="B58" s="2"/>
    </row>
    <row r="59" s="61" customFormat="1" ht="12.75">
      <c r="B59" s="2"/>
    </row>
    <row r="60" s="61" customFormat="1" ht="12.75">
      <c r="B60" s="2"/>
    </row>
    <row r="61" s="61" customFormat="1" ht="12.75">
      <c r="B61" s="2"/>
    </row>
    <row r="62" s="61" customFormat="1" ht="12.75">
      <c r="B62" s="2"/>
    </row>
    <row r="63" s="61" customFormat="1" ht="12.75">
      <c r="B63" s="2"/>
    </row>
    <row r="64" s="61" customFormat="1" ht="12.75">
      <c r="B64" s="2"/>
    </row>
    <row r="65" s="61" customFormat="1" ht="12.75">
      <c r="B65" s="2"/>
    </row>
    <row r="66" s="61" customFormat="1" ht="12.75">
      <c r="B66" s="2"/>
    </row>
    <row r="67" s="61" customFormat="1" ht="12.75">
      <c r="B67" s="2"/>
    </row>
    <row r="68" s="61" customFormat="1" ht="12.75">
      <c r="B68" s="2"/>
    </row>
    <row r="69" s="61" customFormat="1" ht="12.75">
      <c r="B69" s="2"/>
    </row>
    <row r="70" s="61" customFormat="1" ht="12.75">
      <c r="B70" s="2"/>
    </row>
    <row r="71" s="61" customFormat="1" ht="12.75">
      <c r="B71" s="2"/>
    </row>
    <row r="72" s="61" customFormat="1" ht="12.75">
      <c r="B72" s="2"/>
    </row>
    <row r="73" s="61" customFormat="1" ht="12.75">
      <c r="B73" s="2"/>
    </row>
    <row r="74" s="61" customFormat="1" ht="12.75">
      <c r="B74" s="2"/>
    </row>
    <row r="75" s="61" customFormat="1" ht="12.75">
      <c r="B75" s="2"/>
    </row>
    <row r="76" s="61" customFormat="1" ht="12.75">
      <c r="B76" s="2"/>
    </row>
    <row r="77" s="61" customFormat="1" ht="12.75">
      <c r="B77" s="2"/>
    </row>
    <row r="78" s="61" customFormat="1" ht="12.75">
      <c r="B78" s="2"/>
    </row>
    <row r="79" s="61" customFormat="1" ht="12.75">
      <c r="B79" s="2"/>
    </row>
    <row r="80" s="61" customFormat="1" ht="12.75">
      <c r="B80" s="2"/>
    </row>
    <row r="81" s="61" customFormat="1" ht="12.75">
      <c r="B81" s="2"/>
    </row>
    <row r="82" s="61" customFormat="1" ht="12.75">
      <c r="B82" s="2"/>
    </row>
    <row r="83" s="61" customFormat="1" ht="12.75">
      <c r="B83" s="2"/>
    </row>
    <row r="84" s="61" customFormat="1" ht="12.75">
      <c r="B84" s="2"/>
    </row>
    <row r="85" s="61" customFormat="1" ht="12.75">
      <c r="B85" s="2"/>
    </row>
    <row r="86" s="61" customFormat="1" ht="12.75">
      <c r="B86" s="2"/>
    </row>
    <row r="87" s="61" customFormat="1" ht="12.75">
      <c r="B87" s="2"/>
    </row>
    <row r="88" s="61" customFormat="1" ht="12.75">
      <c r="B88" s="2"/>
    </row>
    <row r="89" s="61" customFormat="1" ht="12.75">
      <c r="B89" s="2"/>
    </row>
    <row r="90" s="61" customFormat="1" ht="12.75">
      <c r="B90" s="2"/>
    </row>
    <row r="91" s="61" customFormat="1" ht="12.75">
      <c r="B91" s="2"/>
    </row>
    <row r="92" s="61" customFormat="1" ht="12.75">
      <c r="B92" s="2"/>
    </row>
    <row r="93" s="61" customFormat="1" ht="12.75">
      <c r="B93" s="2"/>
    </row>
    <row r="94" s="61" customFormat="1" ht="12.75">
      <c r="B94" s="2"/>
    </row>
    <row r="95" s="61" customFormat="1" ht="12.75">
      <c r="B95" s="2"/>
    </row>
    <row r="96" s="61" customFormat="1" ht="12.75">
      <c r="B96" s="2"/>
    </row>
    <row r="97" s="61" customFormat="1" ht="12.75">
      <c r="B97" s="2"/>
    </row>
    <row r="98" s="61" customFormat="1" ht="12.75">
      <c r="B98" s="2"/>
    </row>
    <row r="99" s="61" customFormat="1" ht="12.75">
      <c r="B99" s="2"/>
    </row>
    <row r="100" s="61" customFormat="1" ht="12.75">
      <c r="B100" s="2"/>
    </row>
    <row r="101" s="61" customFormat="1" ht="12.75">
      <c r="B101" s="2"/>
    </row>
    <row r="102" s="61" customFormat="1" ht="12.75">
      <c r="B102" s="2"/>
    </row>
    <row r="103" s="61" customFormat="1" ht="12.75">
      <c r="B103" s="2"/>
    </row>
    <row r="104" s="61" customFormat="1" ht="12.75">
      <c r="B104" s="2"/>
    </row>
    <row r="105" s="61" customFormat="1" ht="12.75">
      <c r="B105" s="2"/>
    </row>
    <row r="106" s="61" customFormat="1" ht="12.75">
      <c r="B106" s="2"/>
    </row>
    <row r="107" s="61" customFormat="1" ht="12.75">
      <c r="B107" s="2"/>
    </row>
    <row r="108" s="61" customFormat="1" ht="12.75">
      <c r="B108" s="2"/>
    </row>
    <row r="109" s="61" customFormat="1" ht="12.75">
      <c r="B109" s="2"/>
    </row>
    <row r="110" s="61" customFormat="1" ht="12.75">
      <c r="B110" s="2"/>
    </row>
    <row r="111" s="61" customFormat="1" ht="12.75">
      <c r="B111" s="2"/>
    </row>
    <row r="112" s="61" customFormat="1" ht="12.75">
      <c r="B112" s="2"/>
    </row>
    <row r="113" s="61" customFormat="1" ht="12.75">
      <c r="B113" s="2"/>
    </row>
    <row r="114" s="61" customFormat="1" ht="12.75">
      <c r="B114" s="2"/>
    </row>
    <row r="115" s="61" customFormat="1" ht="12.75">
      <c r="B115" s="2"/>
    </row>
    <row r="116" s="61" customFormat="1" ht="12.75">
      <c r="B116" s="2"/>
    </row>
    <row r="117" s="61" customFormat="1" ht="12.75">
      <c r="B117" s="2"/>
    </row>
    <row r="118" s="61" customFormat="1" ht="12.75">
      <c r="B118" s="2"/>
    </row>
    <row r="119" s="61" customFormat="1" ht="12.75">
      <c r="B119" s="2"/>
    </row>
    <row r="120" s="61" customFormat="1" ht="12.75">
      <c r="B120" s="2"/>
    </row>
    <row r="121" s="61" customFormat="1" ht="12.75">
      <c r="B121" s="2"/>
    </row>
    <row r="122" s="61" customFormat="1" ht="12.75">
      <c r="B122" s="2"/>
    </row>
    <row r="123" s="61" customFormat="1" ht="12.75">
      <c r="B123" s="2"/>
    </row>
    <row r="124" s="61" customFormat="1" ht="12.75">
      <c r="B124" s="2"/>
    </row>
    <row r="125" s="61" customFormat="1" ht="12.75">
      <c r="B125" s="2"/>
    </row>
    <row r="126" s="61" customFormat="1" ht="12.75">
      <c r="B126" s="2"/>
    </row>
    <row r="127" s="61" customFormat="1" ht="12.75">
      <c r="B127" s="2"/>
    </row>
    <row r="128" s="61" customFormat="1" ht="12.75">
      <c r="B128" s="2"/>
    </row>
    <row r="129" s="61" customFormat="1" ht="12.75">
      <c r="B129" s="2"/>
    </row>
    <row r="130" s="61" customFormat="1" ht="12.75">
      <c r="B130" s="2"/>
    </row>
    <row r="131" s="61" customFormat="1" ht="12.75">
      <c r="B131" s="2"/>
    </row>
    <row r="132" s="61" customFormat="1" ht="12.75">
      <c r="B132" s="2"/>
    </row>
    <row r="133" s="61" customFormat="1" ht="12.75">
      <c r="B133" s="2"/>
    </row>
    <row r="134" s="61" customFormat="1" ht="12.75">
      <c r="B134" s="2"/>
    </row>
    <row r="135" s="61" customFormat="1" ht="12.75">
      <c r="B135" s="2"/>
    </row>
    <row r="136" s="61" customFormat="1" ht="12.75">
      <c r="B136" s="2"/>
    </row>
    <row r="137" s="61" customFormat="1" ht="12.75">
      <c r="B137" s="2"/>
    </row>
    <row r="138" s="61" customFormat="1" ht="12.75">
      <c r="B138" s="2"/>
    </row>
  </sheetData>
  <sheetProtection/>
  <mergeCells count="10">
    <mergeCell ref="E48:G48"/>
    <mergeCell ref="B9:F9"/>
    <mergeCell ref="B8:F8"/>
    <mergeCell ref="B7:F7"/>
    <mergeCell ref="A1:G1"/>
    <mergeCell ref="A2:G2"/>
    <mergeCell ref="A3:G3"/>
    <mergeCell ref="E44:G44"/>
    <mergeCell ref="E47:G47"/>
    <mergeCell ref="E45:G45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2020-09-15T10:23:38Z</cp:lastPrinted>
  <dcterms:created xsi:type="dcterms:W3CDTF">1996-10-08T23:32:33Z</dcterms:created>
  <dcterms:modified xsi:type="dcterms:W3CDTF">2020-12-02T05:16:49Z</dcterms:modified>
  <cp:category/>
  <cp:version/>
  <cp:contentType/>
  <cp:contentStatus/>
</cp:coreProperties>
</file>